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razliv\YandexDisk\тсж\Общие собрания материалы\Собрание ТСЖ 2020 по итогам 2019г\"/>
    </mc:Choice>
  </mc:AlternateContent>
  <xr:revisionPtr revIDLastSave="0" documentId="13_ncr:1_{B300232D-9EDC-4ED4-B675-672EDA60A7E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Фин План" sheetId="1" r:id="rId1"/>
    <sheet name="Лист1" sheetId="2" r:id="rId2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9" i="1" l="1"/>
  <c r="D34" i="1"/>
  <c r="D37" i="1" s="1"/>
  <c r="D22" i="1"/>
  <c r="D18" i="1"/>
  <c r="D20" i="1" s="1"/>
  <c r="D17" i="1"/>
  <c r="D31" i="1"/>
  <c r="D28" i="1" s="1"/>
  <c r="D5" i="1"/>
  <c r="D9" i="1"/>
  <c r="D14" i="1"/>
  <c r="D7" i="1"/>
  <c r="D4" i="1" s="1"/>
  <c r="D41" i="1" l="1"/>
  <c r="D38" i="1" s="1"/>
  <c r="D16" i="1"/>
  <c r="D15" i="1" s="1"/>
  <c r="D33" i="1"/>
  <c r="D26" i="1"/>
  <c r="D21" i="1" s="1"/>
  <c r="D32" i="1"/>
  <c r="D27" i="1" s="1"/>
  <c r="D8" i="1"/>
  <c r="D56" i="1"/>
  <c r="D42" i="1" l="1"/>
  <c r="D43" i="1"/>
  <c r="C83" i="1"/>
  <c r="D57" i="1"/>
  <c r="D45" i="1" l="1"/>
  <c r="D44" i="1"/>
  <c r="E70" i="1"/>
  <c r="E81" i="1" s="1"/>
  <c r="D78" i="1"/>
  <c r="D49" i="1"/>
  <c r="D53" i="1"/>
  <c r="D76" i="1"/>
  <c r="D50" i="1"/>
  <c r="D55" i="1"/>
  <c r="D74" i="1"/>
  <c r="D75" i="1"/>
  <c r="D48" i="1"/>
  <c r="D46" i="1"/>
  <c r="D3" i="1" l="1"/>
  <c r="C81" i="1"/>
  <c r="E28" i="2" l="1"/>
  <c r="E27" i="2" l="1"/>
  <c r="E26" i="2"/>
  <c r="E25" i="2"/>
  <c r="E24" i="2"/>
  <c r="E23" i="2"/>
  <c r="E22" i="2"/>
  <c r="E21" i="2"/>
  <c r="E14" i="2"/>
  <c r="E15" i="2"/>
  <c r="E16" i="2"/>
  <c r="E17" i="2"/>
  <c r="E18" i="2"/>
  <c r="E19" i="2"/>
  <c r="E20" i="2"/>
  <c r="E13" i="2"/>
  <c r="E6" i="2"/>
  <c r="D6" i="2"/>
  <c r="D7" i="2"/>
  <c r="E7" i="2" s="1"/>
  <c r="D8" i="2"/>
  <c r="E8" i="2" s="1"/>
  <c r="D9" i="2"/>
  <c r="E9" i="2" s="1"/>
  <c r="D10" i="2"/>
  <c r="E10" i="2" s="1"/>
  <c r="D5" i="2"/>
  <c r="E5" i="2" s="1"/>
  <c r="D73" i="1" l="1"/>
  <c r="D8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Пользователь Windows</author>
  </authors>
  <commentList>
    <comment ref="D44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04"/>
          </rPr>
          <t>ДомЛЮкс, Пупышев, Инженерэнерго,океан, Профтехсервис, Сантехкомплект, Теплоград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D45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04"/>
          </rPr>
          <t>Водоканал, ДомЛюкс, Синто, ЭстебаноИнжиниринг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D49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04"/>
          </rPr>
          <t>Материалы по приложению,авансовые на сантехнические товары Дементьевский,Товары согласно приложению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D50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04"/>
          </rPr>
          <t>Петрович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D53" authorId="0" shapeId="0" xr:uid="{00000000-0006-0000-0000-000005000000}">
      <text>
        <r>
          <rPr>
            <b/>
            <sz val="9"/>
            <color indexed="81"/>
            <rFont val="Tahoma"/>
            <family val="2"/>
            <charset val="204"/>
          </rPr>
          <t>ИП Семенова,Тензор, Родионов, Мегафон, пошлина,УМИТЦ, Зайцев,бумага, брелки для ключей, гирлянда, картридж, батарейки</t>
        </r>
      </text>
    </comment>
    <comment ref="D55" authorId="0" shapeId="0" xr:uid="{00000000-0006-0000-0000-000006000000}">
      <text>
        <r>
          <rPr>
            <b/>
            <sz val="9"/>
            <color indexed="81"/>
            <rFont val="Tahoma"/>
            <family val="2"/>
            <charset val="204"/>
          </rPr>
          <t>Высота положения,стройлогистик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D56" authorId="0" shapeId="0" xr:uid="{00000000-0006-0000-0000-000007000000}">
      <text>
        <r>
          <rPr>
            <b/>
            <sz val="9"/>
            <color indexed="81"/>
            <rFont val="Tahoma"/>
            <family val="2"/>
            <charset val="204"/>
          </rPr>
          <t>Леруа,Мир гранита, Интегра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D74" authorId="0" shapeId="0" xr:uid="{00000000-0006-0000-0000-000008000000}">
      <text>
        <r>
          <rPr>
            <b/>
            <sz val="9"/>
            <color indexed="81"/>
            <rFont val="Tahoma"/>
            <family val="2"/>
            <charset val="204"/>
          </rPr>
          <t>Мирзоян, ЛеруаМерлен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D75" authorId="0" shapeId="0" xr:uid="{00000000-0006-0000-0000-000009000000}">
      <text>
        <r>
          <rPr>
            <b/>
            <sz val="9"/>
            <color indexed="81"/>
            <rFont val="Tahoma"/>
            <family val="2"/>
            <charset val="204"/>
          </rPr>
          <t>Мирзоян,Сатурн,СК Смарт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D76" authorId="0" shapeId="0" xr:uid="{00000000-0006-0000-0000-00000A000000}">
      <text>
        <r>
          <rPr>
            <b/>
            <sz val="9"/>
            <color indexed="81"/>
            <rFont val="Tahoma"/>
            <family val="2"/>
            <charset val="204"/>
          </rPr>
          <t>Петрович,Сатурн, авансовые отчёты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<sst xmlns="http://schemas.openxmlformats.org/spreadsheetml/2006/main" count="135" uniqueCount="98">
  <si>
    <t>Статья расхода</t>
  </si>
  <si>
    <t>Содержание и ремонт ВГДО</t>
  </si>
  <si>
    <t>Услуги расчетного центра</t>
  </si>
  <si>
    <t>Спецфонд по замене гориз. Труб</t>
  </si>
  <si>
    <t>Специальный фонд "Благоустройство МКД"</t>
  </si>
  <si>
    <t>Итого:</t>
  </si>
  <si>
    <t>Тепловая энергия ГВ ОДН по нормативу</t>
  </si>
  <si>
    <t>Вывоз ТКО</t>
  </si>
  <si>
    <t xml:space="preserve">Содержание и ремонт ПЗУ </t>
  </si>
  <si>
    <t>ФОТ</t>
  </si>
  <si>
    <t>Председатель</t>
  </si>
  <si>
    <t>Кол-во</t>
  </si>
  <si>
    <t>з/п</t>
  </si>
  <si>
    <t>взносы</t>
  </si>
  <si>
    <t>Уборщица</t>
  </si>
  <si>
    <t>Дворник</t>
  </si>
  <si>
    <t>Электрик</t>
  </si>
  <si>
    <t>Разнорабочий</t>
  </si>
  <si>
    <t>Инженер по газу</t>
  </si>
  <si>
    <t>Расходы на обслуживание (подряд)</t>
  </si>
  <si>
    <t>Вывоз мусора</t>
  </si>
  <si>
    <t>Обслуживание сетей</t>
  </si>
  <si>
    <t>Антенна</t>
  </si>
  <si>
    <t>ПЗУ</t>
  </si>
  <si>
    <t>ОДН</t>
  </si>
  <si>
    <t>ВДГО</t>
  </si>
  <si>
    <t>Бухгалтерия и ГИС</t>
  </si>
  <si>
    <t>Расчётный центр</t>
  </si>
  <si>
    <t>Расход</t>
  </si>
  <si>
    <t>Расходные материалы</t>
  </si>
  <si>
    <t>Связь</t>
  </si>
  <si>
    <t>Возврат старой задолженности</t>
  </si>
  <si>
    <t>Обслуживание КНС</t>
  </si>
  <si>
    <t>Дератизация</t>
  </si>
  <si>
    <t>Банковское обслуживание</t>
  </si>
  <si>
    <t>Касса</t>
  </si>
  <si>
    <t>Резервный фонд на МКД</t>
  </si>
  <si>
    <t>Прогнозируемый приход за август</t>
  </si>
  <si>
    <t>Содержание общедомового имущества, текущий ремонт общедомового имущества, содержание придомовой территории, управление МКД, уборка лестничных клеток</t>
  </si>
  <si>
    <t>Специальный резервный фонд на судебные издержки</t>
  </si>
  <si>
    <t>обслуживание канализационных сетей</t>
  </si>
  <si>
    <t>обслуживание и ремонт водопроводных сетей и тепловых пунктов</t>
  </si>
  <si>
    <t>уборка придомовой территории</t>
  </si>
  <si>
    <t>очитска кровли от снега</t>
  </si>
  <si>
    <t>ремонт кровли</t>
  </si>
  <si>
    <t>расходные материалы, инвентарь и хозяйственные принадлежности для содержания текущего ремонта</t>
  </si>
  <si>
    <t>облицовка парадных плиткой</t>
  </si>
  <si>
    <t>устройсто козырьков приямков</t>
  </si>
  <si>
    <t>аренда зала</t>
  </si>
  <si>
    <t>юридические услуги</t>
  </si>
  <si>
    <t>аренда подъемных механизмов</t>
  </si>
  <si>
    <t>противогололёдные материалы и инвентарь для уборки снега</t>
  </si>
  <si>
    <t>обслуживание вентиляционных каналов</t>
  </si>
  <si>
    <t>административно-хозайственные расходы</t>
  </si>
  <si>
    <t>госпошлины</t>
  </si>
  <si>
    <t>штраф в ГЖИ</t>
  </si>
  <si>
    <t>штрафы и пени по налогам</t>
  </si>
  <si>
    <t>10 350,86</t>
  </si>
  <si>
    <t>10 528,41</t>
  </si>
  <si>
    <t>10 347,49</t>
  </si>
  <si>
    <t>10 164,96</t>
  </si>
  <si>
    <t>10 289,59</t>
  </si>
  <si>
    <t>10 474,25</t>
  </si>
  <si>
    <t>10 474,42</t>
  </si>
  <si>
    <t>10 289,41</t>
  </si>
  <si>
    <t>Остаток на Р/с</t>
  </si>
  <si>
    <t xml:space="preserve">
             Отчёт за 2019 год. ТСЖ "Сестрорецкий Разлив"</t>
  </si>
  <si>
    <t>обслуживание ГРЩ</t>
  </si>
  <si>
    <t>Потрачено, руб (согласно фактически оказанным услугам или начисленным з/п).</t>
  </si>
  <si>
    <t>Запланировано, руб       (согласно фактическим начислениям)</t>
  </si>
  <si>
    <t>Задолженность перед поставщиками на 31.12.2019г.</t>
  </si>
  <si>
    <t>снегоуборочная техника (покупка)</t>
  </si>
  <si>
    <t>Затраты на вознаграждение председателю</t>
  </si>
  <si>
    <t>Налоги с з/п</t>
  </si>
  <si>
    <t>Затраты на з/п управляющего</t>
  </si>
  <si>
    <t>Затраты на з/п дворников/разнорабочих</t>
  </si>
  <si>
    <t>Затраты на з/п электрик/разнорабочий</t>
  </si>
  <si>
    <t>Всего начислено</t>
  </si>
  <si>
    <t>оклад</t>
  </si>
  <si>
    <t>доплата за совмещение должностей</t>
  </si>
  <si>
    <t>премии</t>
  </si>
  <si>
    <t>отпускные</t>
  </si>
  <si>
    <t>Затраты на з/п бухгалтера</t>
  </si>
  <si>
    <t>Затраты на з/п убощиков</t>
  </si>
  <si>
    <t>Затраты на з/п инженера</t>
  </si>
  <si>
    <t>Поступления д/с</t>
  </si>
  <si>
    <t>Обсулживние телевизионной антенны</t>
  </si>
  <si>
    <t>устройство уличных ступеней (выход из дворов в сторону таун-хаусов)</t>
  </si>
  <si>
    <t>доставка качелей во двор Всеволода Боброва 30</t>
  </si>
  <si>
    <t>Расходы на уличное освещение</t>
  </si>
  <si>
    <t>Расходы на дератизацию</t>
  </si>
  <si>
    <t>инструмент (шуруповерт, УШМ, перфоратор)</t>
  </si>
  <si>
    <t>Расходы бухгалтерское обслуживание</t>
  </si>
  <si>
    <t>Расходы на аренду кассы</t>
  </si>
  <si>
    <t>Расходы на специальную оценка условий труда</t>
  </si>
  <si>
    <t>Расходы на банковское обслуживание</t>
  </si>
  <si>
    <t>страховые взносы с Фонда заработной платы(справочно)</t>
  </si>
  <si>
    <t>Всего начислено з/п (справочно)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</si>
</sst>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_₽"/>
    <numFmt numFmtId="165" formatCode="#,##0.00\ &quot;₽&quot;"/>
  </numFmts>
  <fonts count="10" x14ac:knownFonts="1">
    <font>
      <sz val="11"/>
      <color rgb="FF000000"/>
      <name val="Calibri"/>
    </font>
    <font>
      <sz val="12"/>
      <color rgb="FF000000"/>
      <name val="Calibri"/>
    </font>
    <font>
      <b/>
      <sz val="12"/>
      <color rgb="FF000000"/>
      <name val="Calibri"/>
    </font>
    <font>
      <sz val="12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name val="Arial"/>
      <family val="2"/>
    </font>
    <font>
      <sz val="8"/>
      <color indexed="6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</borders>
  <cellStyleXfs count="2">
    <xf numFmtId="0" fontId="0" fillId="0" borderId="0"/>
    <xf numFmtId="0" fontId="8" fillId="0" borderId="0"/>
  </cellStyleXfs>
  <cellXfs count="32">
    <xf numFmtId="0" fontId="0" fillId="0" borderId="0" xfId="0"/>
    <xf numFmtId="0" fontId="1" fillId="0" borderId="0" xfId="0" applyFont="1"/>
    <xf numFmtId="4" fontId="2" fillId="0" borderId="1" xfId="0" applyNumberFormat="1" applyFont="1" applyBorder="1"/>
    <xf numFmtId="4" fontId="1" fillId="0" borderId="1" xfId="0" applyNumberFormat="1" applyFont="1" applyBorder="1"/>
    <xf numFmtId="0" fontId="2" fillId="0" borderId="0" xfId="0" applyFont="1"/>
    <xf numFmtId="0" fontId="2" fillId="2" borderId="1" xfId="0" applyFont="1" applyFill="1" applyBorder="1"/>
    <xf numFmtId="4" fontId="2" fillId="2" borderId="1" xfId="0" applyNumberFormat="1" applyFont="1" applyFill="1" applyBorder="1"/>
    <xf numFmtId="0" fontId="3" fillId="0" borderId="1" xfId="0" applyFont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4" fontId="3" fillId="0" borderId="1" xfId="0" applyNumberFormat="1" applyFont="1" applyBorder="1"/>
    <xf numFmtId="0" fontId="3" fillId="0" borderId="1" xfId="0" applyFont="1" applyBorder="1"/>
    <xf numFmtId="4" fontId="4" fillId="0" borderId="1" xfId="0" applyNumberFormat="1" applyFont="1" applyBorder="1"/>
    <xf numFmtId="0" fontId="0" fillId="0" borderId="0" xfId="0"/>
    <xf numFmtId="0" fontId="0" fillId="0" borderId="0" xfId="0"/>
    <xf numFmtId="4" fontId="9" fillId="4" borderId="2" xfId="1" applyNumberFormat="1" applyFont="1" applyFill="1" applyBorder="1" applyAlignment="1">
      <alignment horizontal="right" vertical="top"/>
    </xf>
    <xf numFmtId="164" fontId="1" fillId="0" borderId="1" xfId="0" applyNumberFormat="1" applyFont="1" applyBorder="1"/>
    <xf numFmtId="164" fontId="2" fillId="2" borderId="1" xfId="0" applyNumberFormat="1" applyFont="1" applyFill="1" applyBorder="1"/>
    <xf numFmtId="0" fontId="3" fillId="0" borderId="0" xfId="0" applyFont="1"/>
    <xf numFmtId="165" fontId="5" fillId="0" borderId="0" xfId="0" applyNumberFormat="1" applyFont="1"/>
    <xf numFmtId="165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/>
    <xf numFmtId="0" fontId="4" fillId="3" borderId="1" xfId="0" applyFont="1" applyFill="1" applyBorder="1" applyAlignment="1">
      <alignment wrapText="1"/>
    </xf>
    <xf numFmtId="0" fontId="0" fillId="0" borderId="0" xfId="0"/>
    <xf numFmtId="0" fontId="3" fillId="5" borderId="1" xfId="0" applyFont="1" applyFill="1" applyBorder="1" applyAlignment="1">
      <alignment wrapText="1"/>
    </xf>
    <xf numFmtId="4" fontId="3" fillId="5" borderId="1" xfId="0" applyNumberFormat="1" applyFont="1" applyFill="1" applyBorder="1"/>
    <xf numFmtId="0" fontId="3" fillId="5" borderId="1" xfId="0" applyFont="1" applyFill="1" applyBorder="1"/>
    <xf numFmtId="0" fontId="4" fillId="0" borderId="0" xfId="0" applyFont="1" applyAlignment="1">
      <alignment horizontal="center" vertical="center" wrapText="1"/>
    </xf>
    <xf numFmtId="0" fontId="0" fillId="0" borderId="0" xfId="0"/>
  </cellXfs>
  <cellStyles count="2">
    <cellStyle name="Обычный" xfId="0" builtinId="0"/>
    <cellStyle name="Обычный_Лист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X1015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46" sqref="D46"/>
    </sheetView>
  </sheetViews>
  <sheetFormatPr defaultColWidth="14.44140625" defaultRowHeight="15" customHeight="1" outlineLevelRow="4" x14ac:dyDescent="0.3"/>
  <cols>
    <col min="1" max="1" width="0.33203125" customWidth="1"/>
    <col min="2" max="2" width="77.5546875" customWidth="1"/>
    <col min="3" max="4" width="16.5546875" customWidth="1"/>
    <col min="5" max="5" width="17.109375" customWidth="1"/>
    <col min="6" max="6" width="25.44140625" customWidth="1"/>
    <col min="7" max="24" width="8.6640625" customWidth="1"/>
  </cols>
  <sheetData>
    <row r="1" spans="1:24" ht="32.4" customHeight="1" x14ac:dyDescent="0.3">
      <c r="A1" s="1"/>
      <c r="B1" s="30" t="s">
        <v>66</v>
      </c>
      <c r="C1" s="31"/>
      <c r="D1" s="31"/>
      <c r="E1" s="3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09.2" x14ac:dyDescent="0.3">
      <c r="A2" s="1"/>
      <c r="B2" s="22" t="s">
        <v>0</v>
      </c>
      <c r="C2" s="23" t="s">
        <v>69</v>
      </c>
      <c r="D2" s="23" t="s">
        <v>68</v>
      </c>
      <c r="E2" s="23" t="s">
        <v>85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4" ht="49.5" customHeight="1" x14ac:dyDescent="0.3">
      <c r="A3" s="1"/>
      <c r="B3" s="10" t="s">
        <v>38</v>
      </c>
      <c r="C3" s="2">
        <v>7289775.0499999998</v>
      </c>
      <c r="D3" s="2">
        <f>SUM(D4+D8+D15+D21+D27+D33+D38+SUM(D44:D65))</f>
        <v>6042812.9752000002</v>
      </c>
      <c r="E3" s="17">
        <v>5911609.7000000002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4" ht="15.75" customHeight="1" outlineLevel="2" collapsed="1" x14ac:dyDescent="0.3">
      <c r="A4" s="1"/>
      <c r="B4" s="10" t="s">
        <v>72</v>
      </c>
      <c r="C4" s="13"/>
      <c r="D4" s="13">
        <f>SUM(D6:D7)</f>
        <v>585900</v>
      </c>
      <c r="E4" s="17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4" s="24" customFormat="1" ht="15.75" hidden="1" customHeight="1" outlineLevel="3" collapsed="1" x14ac:dyDescent="0.3">
      <c r="A5" s="1"/>
      <c r="B5" s="7" t="s">
        <v>77</v>
      </c>
      <c r="C5" s="11"/>
      <c r="D5" s="11">
        <f>D6</f>
        <v>450000</v>
      </c>
      <c r="E5" s="17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4" s="24" customFormat="1" ht="15.75" hidden="1" customHeight="1" outlineLevel="4" x14ac:dyDescent="0.3">
      <c r="A6" s="1"/>
      <c r="B6" s="7" t="s">
        <v>78</v>
      </c>
      <c r="C6" s="3"/>
      <c r="D6" s="3">
        <v>450000</v>
      </c>
      <c r="E6" s="17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4" s="24" customFormat="1" ht="15.75" hidden="1" customHeight="1" outlineLevel="3" x14ac:dyDescent="0.3">
      <c r="A7" s="1"/>
      <c r="B7" s="7" t="s">
        <v>73</v>
      </c>
      <c r="C7" s="3"/>
      <c r="D7" s="3">
        <f>D6*0.302</f>
        <v>135900</v>
      </c>
      <c r="E7" s="17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4" ht="15.75" customHeight="1" outlineLevel="2" collapsed="1" x14ac:dyDescent="0.3">
      <c r="A8" s="1"/>
      <c r="B8" s="10" t="s">
        <v>74</v>
      </c>
      <c r="C8" s="13"/>
      <c r="D8" s="13">
        <f>D9+D14</f>
        <v>633837.10110000009</v>
      </c>
      <c r="E8" s="17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4" s="24" customFormat="1" ht="15.75" hidden="1" customHeight="1" outlineLevel="3" collapsed="1" x14ac:dyDescent="0.3">
      <c r="A9" s="1"/>
      <c r="B9" s="7" t="s">
        <v>77</v>
      </c>
      <c r="C9" s="13"/>
      <c r="D9" s="11">
        <f>SUM(D10:D13)</f>
        <v>486818.05000000005</v>
      </c>
      <c r="E9" s="17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4" s="24" customFormat="1" ht="15.75" hidden="1" customHeight="1" outlineLevel="4" x14ac:dyDescent="0.3">
      <c r="A10" s="1"/>
      <c r="B10" s="7" t="s">
        <v>78</v>
      </c>
      <c r="C10" s="3"/>
      <c r="D10" s="3">
        <v>341210.53</v>
      </c>
      <c r="E10" s="17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4" s="24" customFormat="1" ht="15.75" hidden="1" customHeight="1" outlineLevel="4" x14ac:dyDescent="0.3">
      <c r="A11" s="1"/>
      <c r="B11" s="7" t="s">
        <v>79</v>
      </c>
      <c r="C11" s="3"/>
      <c r="D11" s="3">
        <v>83000</v>
      </c>
      <c r="E11" s="17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4" s="24" customFormat="1" ht="15.75" hidden="1" customHeight="1" outlineLevel="4" x14ac:dyDescent="0.3">
      <c r="A12" s="1"/>
      <c r="B12" s="7" t="s">
        <v>80</v>
      </c>
      <c r="C12" s="3"/>
      <c r="D12" s="3">
        <v>24000</v>
      </c>
      <c r="E12" s="17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4" s="24" customFormat="1" ht="15.75" hidden="1" customHeight="1" outlineLevel="4" x14ac:dyDescent="0.3">
      <c r="A13" s="1"/>
      <c r="B13" s="7" t="s">
        <v>81</v>
      </c>
      <c r="C13" s="3"/>
      <c r="D13" s="3">
        <v>38607.519999999997</v>
      </c>
      <c r="E13" s="17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4" s="24" customFormat="1" ht="15.75" hidden="1" customHeight="1" outlineLevel="3" x14ac:dyDescent="0.3">
      <c r="A14" s="1"/>
      <c r="B14" s="7" t="s">
        <v>73</v>
      </c>
      <c r="C14" s="3"/>
      <c r="D14" s="3">
        <f>SUM(D10:D13)*0.302</f>
        <v>147019.05110000001</v>
      </c>
      <c r="E14" s="17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4" ht="15.75" customHeight="1" outlineLevel="2" collapsed="1" x14ac:dyDescent="0.3">
      <c r="A15" s="1"/>
      <c r="B15" s="10" t="s">
        <v>75</v>
      </c>
      <c r="C15" s="13"/>
      <c r="D15" s="13">
        <f>D16+D20</f>
        <v>468742.39439999993</v>
      </c>
      <c r="E15" s="17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4" s="24" customFormat="1" ht="15.75" hidden="1" customHeight="1" outlineLevel="3" collapsed="1" x14ac:dyDescent="0.3">
      <c r="A16" s="1"/>
      <c r="B16" s="7" t="s">
        <v>77</v>
      </c>
      <c r="C16" s="11"/>
      <c r="D16" s="11">
        <f>SUM(D17:D19)</f>
        <v>360017.19999999995</v>
      </c>
      <c r="E16" s="17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s="24" customFormat="1" ht="15.75" hidden="1" customHeight="1" outlineLevel="4" x14ac:dyDescent="0.3">
      <c r="A17" s="1"/>
      <c r="B17" s="7" t="s">
        <v>78</v>
      </c>
      <c r="C17" s="3"/>
      <c r="D17" s="11">
        <f>194747.4+26272.73</f>
        <v>221020.13</v>
      </c>
      <c r="E17" s="17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s="24" customFormat="1" ht="15.75" hidden="1" customHeight="1" outlineLevel="4" x14ac:dyDescent="0.3">
      <c r="A18" s="1"/>
      <c r="B18" s="7" t="s">
        <v>79</v>
      </c>
      <c r="C18" s="3"/>
      <c r="D18" s="3">
        <f>87655.2+37007.27</f>
        <v>124662.47</v>
      </c>
      <c r="E18" s="17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s="24" customFormat="1" ht="15.75" hidden="1" customHeight="1" outlineLevel="4" x14ac:dyDescent="0.3">
      <c r="A19" s="1"/>
      <c r="B19" s="7" t="s">
        <v>81</v>
      </c>
      <c r="C19" s="3"/>
      <c r="D19" s="3">
        <v>14334.6</v>
      </c>
      <c r="E19" s="17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s="24" customFormat="1" ht="15.75" hidden="1" customHeight="1" outlineLevel="3" x14ac:dyDescent="0.3">
      <c r="A20" s="1"/>
      <c r="B20" s="7" t="s">
        <v>73</v>
      </c>
      <c r="C20" s="3"/>
      <c r="D20" s="3">
        <f>SUM(D17:D19)*0.302</f>
        <v>108725.19439999998</v>
      </c>
      <c r="E20" s="17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outlineLevel="2" collapsed="1" x14ac:dyDescent="0.3">
      <c r="A21" s="1"/>
      <c r="B21" s="25" t="s">
        <v>76</v>
      </c>
      <c r="C21" s="13"/>
      <c r="D21" s="13">
        <f>D22+D26</f>
        <v>674622.05579999997</v>
      </c>
      <c r="E21" s="17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s="24" customFormat="1" ht="15.75" hidden="1" customHeight="1" outlineLevel="3" collapsed="1" x14ac:dyDescent="0.3">
      <c r="A22" s="1"/>
      <c r="B22" s="8" t="s">
        <v>77</v>
      </c>
      <c r="C22" s="11"/>
      <c r="D22" s="11">
        <f>SUM(D23:D25)</f>
        <v>518142.9</v>
      </c>
      <c r="E22" s="17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s="24" customFormat="1" ht="15.75" hidden="1" customHeight="1" outlineLevel="4" x14ac:dyDescent="0.3">
      <c r="A23" s="1"/>
      <c r="B23" s="7" t="s">
        <v>78</v>
      </c>
      <c r="C23" s="3"/>
      <c r="D23" s="3">
        <v>339800</v>
      </c>
      <c r="E23" s="17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s="24" customFormat="1" ht="15.75" hidden="1" customHeight="1" outlineLevel="4" x14ac:dyDescent="0.3">
      <c r="A24" s="1"/>
      <c r="B24" s="7" t="s">
        <v>79</v>
      </c>
      <c r="C24" s="3"/>
      <c r="D24" s="3">
        <v>140000</v>
      </c>
      <c r="E24" s="17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s="24" customFormat="1" ht="15.75" hidden="1" customHeight="1" outlineLevel="4" x14ac:dyDescent="0.3">
      <c r="A25" s="1"/>
      <c r="B25" s="7" t="s">
        <v>81</v>
      </c>
      <c r="C25" s="3"/>
      <c r="D25" s="3">
        <v>38342.9</v>
      </c>
      <c r="E25" s="17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s="24" customFormat="1" ht="15.75" hidden="1" customHeight="1" outlineLevel="3" x14ac:dyDescent="0.3">
      <c r="A26" s="1"/>
      <c r="B26" s="7" t="s">
        <v>73</v>
      </c>
      <c r="C26" s="3"/>
      <c r="D26" s="3">
        <f>D22*0.302</f>
        <v>156479.15580000001</v>
      </c>
      <c r="E26" s="17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outlineLevel="2" collapsed="1" x14ac:dyDescent="0.3">
      <c r="A27" s="1"/>
      <c r="B27" s="10" t="s">
        <v>83</v>
      </c>
      <c r="C27" s="13"/>
      <c r="D27" s="13">
        <f>D28+D32</f>
        <v>634190.69825999998</v>
      </c>
      <c r="E27" s="17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s="24" customFormat="1" ht="15.75" hidden="1" customHeight="1" outlineLevel="3" collapsed="1" x14ac:dyDescent="0.3">
      <c r="A28" s="1"/>
      <c r="B28" s="7" t="s">
        <v>77</v>
      </c>
      <c r="C28" s="3"/>
      <c r="D28" s="3">
        <f>SUM(D29:D31)</f>
        <v>487089.63</v>
      </c>
      <c r="E28" s="17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s="24" customFormat="1" ht="15.75" hidden="1" customHeight="1" outlineLevel="4" x14ac:dyDescent="0.3">
      <c r="A29" s="1"/>
      <c r="B29" s="7" t="s">
        <v>78</v>
      </c>
      <c r="C29" s="3"/>
      <c r="D29" s="3">
        <v>360226.88</v>
      </c>
      <c r="E29" s="17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s="24" customFormat="1" ht="15.75" hidden="1" customHeight="1" outlineLevel="4" x14ac:dyDescent="0.3">
      <c r="A30" s="1"/>
      <c r="B30" s="7" t="s">
        <v>79</v>
      </c>
      <c r="C30" s="3"/>
      <c r="D30" s="3">
        <v>88090.91</v>
      </c>
      <c r="E30" s="17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s="24" customFormat="1" ht="15.75" hidden="1" customHeight="1" outlineLevel="4" x14ac:dyDescent="0.3">
      <c r="A31" s="1"/>
      <c r="B31" s="7" t="s">
        <v>81</v>
      </c>
      <c r="C31" s="3"/>
      <c r="D31" s="3">
        <f>37083.2+1688.64</f>
        <v>38771.839999999997</v>
      </c>
      <c r="E31" s="17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s="24" customFormat="1" ht="15.75" hidden="1" customHeight="1" outlineLevel="3" x14ac:dyDescent="0.3">
      <c r="A32" s="1"/>
      <c r="B32" s="7" t="s">
        <v>73</v>
      </c>
      <c r="C32" s="3"/>
      <c r="D32" s="3">
        <f>D28*0.302</f>
        <v>147101.06826</v>
      </c>
      <c r="E32" s="17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outlineLevel="2" collapsed="1" x14ac:dyDescent="0.3">
      <c r="A33" s="1"/>
      <c r="B33" s="25" t="s">
        <v>82</v>
      </c>
      <c r="C33" s="13"/>
      <c r="D33" s="13">
        <f>D34+D37</f>
        <v>385938.60564000002</v>
      </c>
      <c r="E33" s="17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s="24" customFormat="1" ht="15.75" hidden="1" customHeight="1" outlineLevel="3" collapsed="1" x14ac:dyDescent="0.3">
      <c r="A34" s="1"/>
      <c r="B34" s="8" t="s">
        <v>77</v>
      </c>
      <c r="C34" s="3"/>
      <c r="D34" s="3">
        <f>SUM(D35:D36)</f>
        <v>296419.82</v>
      </c>
      <c r="E34" s="17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s="24" customFormat="1" ht="15.75" hidden="1" customHeight="1" outlineLevel="4" x14ac:dyDescent="0.3">
      <c r="A35" s="1"/>
      <c r="B35" s="7" t="s">
        <v>78</v>
      </c>
      <c r="C35" s="3"/>
      <c r="D35" s="3">
        <v>204000</v>
      </c>
      <c r="E35" s="17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s="24" customFormat="1" ht="15.75" hidden="1" customHeight="1" outlineLevel="4" x14ac:dyDescent="0.3">
      <c r="A36" s="1"/>
      <c r="B36" s="7" t="s">
        <v>81</v>
      </c>
      <c r="C36" s="3"/>
      <c r="D36" s="3">
        <v>92419.82</v>
      </c>
      <c r="E36" s="17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s="24" customFormat="1" ht="15.75" hidden="1" customHeight="1" outlineLevel="3" x14ac:dyDescent="0.3">
      <c r="A37" s="1"/>
      <c r="B37" s="7" t="s">
        <v>73</v>
      </c>
      <c r="C37" s="3"/>
      <c r="D37" s="3">
        <f>D34*0.302</f>
        <v>89518.785640000002</v>
      </c>
      <c r="E37" s="17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outlineLevel="2" collapsed="1" x14ac:dyDescent="0.3">
      <c r="A38" s="1"/>
      <c r="B38" s="10" t="s">
        <v>84</v>
      </c>
      <c r="C38" s="13"/>
      <c r="D38" s="13">
        <f>D39+D41</f>
        <v>90619.199999999997</v>
      </c>
      <c r="E38" s="17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s="24" customFormat="1" ht="15.75" hidden="1" customHeight="1" outlineLevel="3" collapsed="1" x14ac:dyDescent="0.3">
      <c r="A39" s="1"/>
      <c r="B39" s="7" t="s">
        <v>77</v>
      </c>
      <c r="C39" s="11"/>
      <c r="D39" s="11">
        <f>D40</f>
        <v>69600</v>
      </c>
      <c r="E39" s="17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s="24" customFormat="1" ht="15.75" hidden="1" customHeight="1" outlineLevel="4" x14ac:dyDescent="0.3">
      <c r="A40" s="1"/>
      <c r="B40" s="7" t="s">
        <v>78</v>
      </c>
      <c r="C40" s="3"/>
      <c r="D40" s="3">
        <v>69600</v>
      </c>
      <c r="E40" s="17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s="24" customFormat="1" ht="15.75" hidden="1" customHeight="1" outlineLevel="3" x14ac:dyDescent="0.3">
      <c r="A41" s="1"/>
      <c r="B41" s="7" t="s">
        <v>73</v>
      </c>
      <c r="C41" s="3"/>
      <c r="D41" s="3">
        <f>D39*0.302</f>
        <v>21019.200000000001</v>
      </c>
      <c r="E41" s="17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s="26" customFormat="1" ht="15.75" customHeight="1" outlineLevel="2" x14ac:dyDescent="0.3">
      <c r="A42" s="1"/>
      <c r="B42" s="27" t="s">
        <v>97</v>
      </c>
      <c r="C42" s="27"/>
      <c r="D42" s="28">
        <f>D39+D34+D28+D22+D16+D9+D5</f>
        <v>2668087.6</v>
      </c>
      <c r="E42" s="28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s="26" customFormat="1" ht="15.75" customHeight="1" outlineLevel="2" x14ac:dyDescent="0.3">
      <c r="A43" s="1"/>
      <c r="B43" s="27" t="s">
        <v>96</v>
      </c>
      <c r="C43" s="29"/>
      <c r="D43" s="28">
        <f>D41+D37+D32+D26+D20+D14+D7</f>
        <v>805762.45519999997</v>
      </c>
      <c r="E43" s="28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outlineLevel="2" x14ac:dyDescent="0.3">
      <c r="A44" s="1"/>
      <c r="B44" s="9" t="s">
        <v>41</v>
      </c>
      <c r="C44" s="13"/>
      <c r="D44" s="13">
        <f>360000+48770+90000+11103.94+122648+5672.7+24484</f>
        <v>662678.6399999999</v>
      </c>
      <c r="E44" s="17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outlineLevel="2" x14ac:dyDescent="0.3">
      <c r="A45" s="1"/>
      <c r="B45" s="9" t="s">
        <v>40</v>
      </c>
      <c r="C45" s="13"/>
      <c r="D45" s="13">
        <f>45600+42881+1800+80957.6</f>
        <v>171238.6</v>
      </c>
      <c r="E45" s="17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outlineLevel="2" x14ac:dyDescent="0.3">
      <c r="A46" s="1"/>
      <c r="B46" s="9" t="s">
        <v>42</v>
      </c>
      <c r="C46" s="13"/>
      <c r="D46" s="13">
        <f>63200+495050</f>
        <v>558250</v>
      </c>
      <c r="E46" s="17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outlineLevel="2" x14ac:dyDescent="0.3">
      <c r="A47" s="1"/>
      <c r="B47" s="9" t="s">
        <v>43</v>
      </c>
      <c r="C47" s="13"/>
      <c r="D47" s="13">
        <v>173000</v>
      </c>
      <c r="E47" s="17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outlineLevel="2" x14ac:dyDescent="0.3">
      <c r="A48" s="1"/>
      <c r="B48" s="9" t="s">
        <v>44</v>
      </c>
      <c r="C48" s="13"/>
      <c r="D48" s="13">
        <f>27610+41900+11880</f>
        <v>81390</v>
      </c>
      <c r="E48" s="17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outlineLevel="2" x14ac:dyDescent="0.3">
      <c r="A49" s="1"/>
      <c r="B49" s="10" t="s">
        <v>45</v>
      </c>
      <c r="C49" s="13"/>
      <c r="D49" s="13">
        <f>141925.04+14431.4+15090</f>
        <v>171446.44</v>
      </c>
      <c r="E49" s="17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outlineLevel="2" x14ac:dyDescent="0.3">
      <c r="A50" s="1"/>
      <c r="B50" s="9" t="s">
        <v>91</v>
      </c>
      <c r="C50" s="13"/>
      <c r="D50" s="13">
        <f>7849+5835</f>
        <v>13684</v>
      </c>
      <c r="E50" s="17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s="15" customFormat="1" ht="15.75" customHeight="1" outlineLevel="2" x14ac:dyDescent="0.3">
      <c r="A51" s="1"/>
      <c r="B51" s="10" t="s">
        <v>89</v>
      </c>
      <c r="C51" s="13"/>
      <c r="D51" s="13">
        <v>54077.51</v>
      </c>
      <c r="E51" s="17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s="15" customFormat="1" ht="15.75" customHeight="1" outlineLevel="2" x14ac:dyDescent="0.3">
      <c r="A52" s="1"/>
      <c r="B52" s="10" t="s">
        <v>48</v>
      </c>
      <c r="C52" s="13"/>
      <c r="D52" s="13">
        <v>5000</v>
      </c>
      <c r="E52" s="1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s="15" customFormat="1" ht="15.75" customHeight="1" outlineLevel="2" x14ac:dyDescent="0.3">
      <c r="A53" s="1"/>
      <c r="B53" s="10" t="s">
        <v>53</v>
      </c>
      <c r="C53" s="13"/>
      <c r="D53" s="13">
        <f>1050+2400+10613.82+4408.6+3900+850+12655.44</f>
        <v>35877.86</v>
      </c>
      <c r="E53" s="17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s="15" customFormat="1" ht="15.75" customHeight="1" outlineLevel="2" x14ac:dyDescent="0.3">
      <c r="A54" s="1"/>
      <c r="B54" s="10" t="s">
        <v>92</v>
      </c>
      <c r="C54" s="13"/>
      <c r="D54" s="13">
        <v>240000</v>
      </c>
      <c r="E54" s="17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outlineLevel="2" x14ac:dyDescent="0.3">
      <c r="A55" s="1"/>
      <c r="B55" s="10" t="s">
        <v>50</v>
      </c>
      <c r="C55" s="13"/>
      <c r="D55" s="13">
        <f>10625+9000</f>
        <v>19625</v>
      </c>
      <c r="E55" s="17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s="15" customFormat="1" ht="15.75" customHeight="1" outlineLevel="2" x14ac:dyDescent="0.3">
      <c r="A56" s="1"/>
      <c r="B56" s="10" t="s">
        <v>51</v>
      </c>
      <c r="C56" s="13"/>
      <c r="D56" s="13">
        <f>3504+580+12200.16+12274</f>
        <v>28558.16</v>
      </c>
      <c r="E56" s="17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s="15" customFormat="1" ht="15.75" customHeight="1" outlineLevel="2" x14ac:dyDescent="0.3">
      <c r="A57" s="1"/>
      <c r="B57" s="9" t="s">
        <v>71</v>
      </c>
      <c r="C57" s="13"/>
      <c r="D57" s="13">
        <f>124990+36780.8</f>
        <v>161770.79999999999</v>
      </c>
      <c r="E57" s="17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s="15" customFormat="1" ht="15.75" customHeight="1" outlineLevel="2" x14ac:dyDescent="0.3">
      <c r="A58" s="1"/>
      <c r="B58" s="9" t="s">
        <v>52</v>
      </c>
      <c r="C58" s="13"/>
      <c r="D58" s="13">
        <v>78360</v>
      </c>
      <c r="E58" s="17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s="15" customFormat="1" ht="15.75" customHeight="1" outlineLevel="2" x14ac:dyDescent="0.3">
      <c r="A59" s="1"/>
      <c r="B59" s="9" t="s">
        <v>67</v>
      </c>
      <c r="C59" s="13"/>
      <c r="D59" s="13">
        <v>2000</v>
      </c>
      <c r="E59" s="17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s="15" customFormat="1" ht="15.75" customHeight="1" outlineLevel="2" x14ac:dyDescent="0.3">
      <c r="A60" s="1"/>
      <c r="B60" s="9" t="s">
        <v>90</v>
      </c>
      <c r="C60" s="13"/>
      <c r="D60" s="13">
        <v>29400</v>
      </c>
      <c r="E60" s="17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s="15" customFormat="1" ht="15.75" customHeight="1" outlineLevel="2" x14ac:dyDescent="0.3">
      <c r="A61" s="1"/>
      <c r="B61" s="9" t="s">
        <v>93</v>
      </c>
      <c r="C61" s="13"/>
      <c r="D61" s="13">
        <v>17568</v>
      </c>
      <c r="E61" s="17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s="15" customFormat="1" ht="15.75" customHeight="1" outlineLevel="2" x14ac:dyDescent="0.3">
      <c r="A62" s="1"/>
      <c r="B62" s="9" t="s">
        <v>94</v>
      </c>
      <c r="C62" s="13"/>
      <c r="D62" s="13">
        <v>24000</v>
      </c>
      <c r="E62" s="17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s="15" customFormat="1" ht="15.75" customHeight="1" outlineLevel="2" x14ac:dyDescent="0.3">
      <c r="A63" s="1"/>
      <c r="B63" s="9" t="s">
        <v>95</v>
      </c>
      <c r="C63" s="13"/>
      <c r="D63" s="13">
        <v>30334.54</v>
      </c>
      <c r="E63" s="17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s="15" customFormat="1" ht="15.75" customHeight="1" outlineLevel="1" x14ac:dyDescent="0.3">
      <c r="A64" s="1"/>
      <c r="B64" s="9" t="s">
        <v>55</v>
      </c>
      <c r="C64" s="13"/>
      <c r="D64" s="13">
        <v>10000</v>
      </c>
      <c r="E64" s="17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4" ht="15.75" customHeight="1" outlineLevel="1" x14ac:dyDescent="0.3">
      <c r="A65" s="1"/>
      <c r="B65" s="9" t="s">
        <v>56</v>
      </c>
      <c r="C65" s="13"/>
      <c r="D65" s="13">
        <v>703.37</v>
      </c>
      <c r="E65" s="17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4" ht="15.75" customHeight="1" x14ac:dyDescent="0.3">
      <c r="A66" s="1"/>
      <c r="B66" s="10" t="s">
        <v>86</v>
      </c>
      <c r="C66" s="2">
        <v>168220</v>
      </c>
      <c r="D66" s="2">
        <v>80470</v>
      </c>
      <c r="E66" s="17">
        <v>145018.88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4" ht="15.75" customHeight="1" x14ac:dyDescent="0.3">
      <c r="A67" s="1"/>
      <c r="B67" s="10" t="s">
        <v>7</v>
      </c>
      <c r="C67" s="2">
        <v>1372764.15</v>
      </c>
      <c r="D67" s="2">
        <v>1193964</v>
      </c>
      <c r="E67" s="17">
        <v>1058258.4099999999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4" ht="15.75" customHeight="1" x14ac:dyDescent="0.3">
      <c r="A68" s="1"/>
      <c r="B68" s="9" t="s">
        <v>8</v>
      </c>
      <c r="C68" s="13">
        <v>143184</v>
      </c>
      <c r="D68" s="2">
        <v>116676</v>
      </c>
      <c r="E68" s="17">
        <v>129665.64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4" ht="15.75" customHeight="1" x14ac:dyDescent="0.3">
      <c r="A69" s="1"/>
      <c r="B69" s="9" t="s">
        <v>1</v>
      </c>
      <c r="C69" s="2">
        <v>195768.82</v>
      </c>
      <c r="D69" s="2">
        <v>228863.67</v>
      </c>
      <c r="E69" s="17">
        <v>151626.51999999999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4" ht="15.75" customHeight="1" x14ac:dyDescent="0.3">
      <c r="A70" s="1"/>
      <c r="B70" s="9" t="s">
        <v>6</v>
      </c>
      <c r="C70" s="2">
        <v>185391.77</v>
      </c>
      <c r="D70" s="2">
        <v>249607.26</v>
      </c>
      <c r="E70" s="17">
        <f>23665.72+96325.46</f>
        <v>119991.18000000001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4" ht="15.75" customHeight="1" x14ac:dyDescent="0.3">
      <c r="A71" s="1"/>
      <c r="B71" s="9" t="s">
        <v>2</v>
      </c>
      <c r="C71" s="2">
        <v>72618.100000000006</v>
      </c>
      <c r="D71" s="2">
        <v>52535</v>
      </c>
      <c r="E71" s="17">
        <v>55900.480000000003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4" ht="15.75" customHeight="1" x14ac:dyDescent="0.3">
      <c r="A72" s="1"/>
      <c r="B72" s="9" t="s">
        <v>3</v>
      </c>
      <c r="C72" s="2">
        <v>834983.13</v>
      </c>
      <c r="D72" s="2">
        <v>1232734.31</v>
      </c>
      <c r="E72" s="17">
        <v>988266.04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4" ht="15.75" customHeight="1" x14ac:dyDescent="0.3">
      <c r="A73" s="1"/>
      <c r="B73" s="9" t="s">
        <v>4</v>
      </c>
      <c r="C73" s="2">
        <v>856191.9</v>
      </c>
      <c r="D73" s="2">
        <f>SUM(D74:D77)</f>
        <v>500290.5</v>
      </c>
      <c r="E73" s="17">
        <v>731497.2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4" ht="15.75" customHeight="1" outlineLevel="1" x14ac:dyDescent="0.3">
      <c r="A74" s="1"/>
      <c r="B74" s="12" t="s">
        <v>46</v>
      </c>
      <c r="C74" s="3"/>
      <c r="D74" s="11">
        <f>113500+50212</f>
        <v>163712</v>
      </c>
      <c r="E74" s="17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4" ht="15.75" customHeight="1" outlineLevel="1" x14ac:dyDescent="0.3">
      <c r="A75" s="1"/>
      <c r="B75" s="12" t="s">
        <v>87</v>
      </c>
      <c r="C75" s="3"/>
      <c r="D75" s="11">
        <f>110000+29700.72+38600</f>
        <v>178300.72</v>
      </c>
      <c r="E75" s="17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4" s="15" customFormat="1" ht="15.75" customHeight="1" outlineLevel="1" x14ac:dyDescent="0.3">
      <c r="A76" s="1"/>
      <c r="B76" s="12" t="s">
        <v>47</v>
      </c>
      <c r="C76" s="3"/>
      <c r="D76" s="11">
        <f>12709.98+113649.8+21918</f>
        <v>148277.78</v>
      </c>
      <c r="E76" s="17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4" ht="15.75" customHeight="1" outlineLevel="1" x14ac:dyDescent="0.3">
      <c r="A77" s="1"/>
      <c r="B77" s="12" t="s">
        <v>88</v>
      </c>
      <c r="C77" s="3"/>
      <c r="D77" s="3">
        <v>10000</v>
      </c>
      <c r="E77" s="17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4" s="15" customFormat="1" ht="15.75" customHeight="1" x14ac:dyDescent="0.3">
      <c r="A78" s="1"/>
      <c r="B78" s="9" t="s">
        <v>39</v>
      </c>
      <c r="C78" s="2">
        <v>32019.11</v>
      </c>
      <c r="D78" s="2">
        <f>SUM(D79:D80)</f>
        <v>163921.23000000001</v>
      </c>
      <c r="E78" s="17">
        <v>120433.99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4" ht="15.75" customHeight="1" outlineLevel="1" x14ac:dyDescent="0.3">
      <c r="A79" s="4"/>
      <c r="B79" s="7" t="s">
        <v>49</v>
      </c>
      <c r="C79" s="3"/>
      <c r="D79" s="3">
        <v>122800</v>
      </c>
      <c r="E79" s="17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4" ht="15.75" customHeight="1" outlineLevel="1" x14ac:dyDescent="0.3">
      <c r="A80" s="1"/>
      <c r="B80" s="12" t="s">
        <v>54</v>
      </c>
      <c r="C80" s="3"/>
      <c r="D80" s="3">
        <v>41121.230000000003</v>
      </c>
      <c r="E80" s="17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3">
      <c r="A81" s="1"/>
      <c r="B81" s="5" t="s">
        <v>5</v>
      </c>
      <c r="C81" s="6">
        <f>SUM(C3:C78)</f>
        <v>11150916.029999999</v>
      </c>
      <c r="D81" s="6">
        <f>D78+D73+D72+D71+D70+D69+D68+D67+D66+D3</f>
        <v>9861874.9452</v>
      </c>
      <c r="E81" s="18">
        <f>E78+E73+E72+E71+E70+E69+E68+E67+E66+E3</f>
        <v>9412268.0399999991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3">
      <c r="A82" s="1"/>
      <c r="B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3">
      <c r="A83" s="1"/>
      <c r="B83" s="19" t="s">
        <v>70</v>
      </c>
      <c r="C83" s="20">
        <f>476240.03+80000+12724</f>
        <v>568964.03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3">
      <c r="A84" s="1"/>
      <c r="B84" s="19" t="s">
        <v>65</v>
      </c>
      <c r="C84" s="21">
        <v>186334.27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3">
      <c r="A85" s="1"/>
      <c r="B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3">
      <c r="A86" s="1"/>
      <c r="B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3">
      <c r="A87" s="1"/>
      <c r="B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3">
      <c r="A88" s="1"/>
      <c r="B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3">
      <c r="A89" s="1"/>
      <c r="B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3">
      <c r="A90" s="1"/>
      <c r="B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3">
      <c r="A91" s="1"/>
      <c r="B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3">
      <c r="A92" s="1"/>
      <c r="B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3">
      <c r="A93" s="1"/>
      <c r="B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3">
      <c r="A94" s="1"/>
      <c r="B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3">
      <c r="A95" s="1"/>
      <c r="B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3">
      <c r="A96" s="1"/>
      <c r="B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3">
      <c r="A97" s="1"/>
      <c r="B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3">
      <c r="A98" s="1"/>
      <c r="B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3">
      <c r="A99" s="1"/>
      <c r="B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3">
      <c r="A100" s="1"/>
      <c r="B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3">
      <c r="A101" s="1"/>
      <c r="B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3">
      <c r="A102" s="1"/>
      <c r="B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3">
      <c r="A103" s="1"/>
      <c r="B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3">
      <c r="A104" s="1"/>
      <c r="B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3">
      <c r="A105" s="1"/>
      <c r="B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3">
      <c r="A106" s="1"/>
      <c r="B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3">
      <c r="A107" s="1"/>
      <c r="B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3">
      <c r="A108" s="1"/>
      <c r="B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3">
      <c r="A109" s="1"/>
      <c r="B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3">
      <c r="A110" s="1"/>
      <c r="B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3">
      <c r="A111" s="1"/>
      <c r="B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3">
      <c r="A112" s="1"/>
      <c r="B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3">
      <c r="A113" s="1"/>
      <c r="B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3">
      <c r="A114" s="1"/>
      <c r="B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3">
      <c r="A115" s="1"/>
      <c r="B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3">
      <c r="A116" s="1"/>
      <c r="B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3">
      <c r="A117" s="1"/>
      <c r="B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3">
      <c r="A118" s="1"/>
      <c r="B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3">
      <c r="A119" s="1"/>
      <c r="B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3">
      <c r="A120" s="1"/>
      <c r="B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3">
      <c r="A121" s="1"/>
      <c r="B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3">
      <c r="A122" s="1"/>
      <c r="B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3">
      <c r="A123" s="1"/>
      <c r="B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3">
      <c r="A124" s="1"/>
      <c r="B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3">
      <c r="A125" s="1"/>
      <c r="B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3">
      <c r="A126" s="1"/>
      <c r="B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3">
      <c r="A127" s="1"/>
      <c r="B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3">
      <c r="A128" s="1"/>
      <c r="B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3">
      <c r="A129" s="1"/>
      <c r="B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3">
      <c r="A130" s="1"/>
      <c r="B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3">
      <c r="A131" s="1"/>
      <c r="B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3">
      <c r="A132" s="1"/>
      <c r="B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3">
      <c r="A133" s="1"/>
      <c r="B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3">
      <c r="A134" s="1"/>
      <c r="B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3">
      <c r="A135" s="1"/>
      <c r="B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3">
      <c r="A136" s="1"/>
      <c r="B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3">
      <c r="A137" s="1"/>
      <c r="B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3">
      <c r="A138" s="1"/>
      <c r="B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3">
      <c r="A139" s="1"/>
      <c r="B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3">
      <c r="A140" s="1"/>
      <c r="B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3">
      <c r="A141" s="1"/>
      <c r="B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3">
      <c r="A142" s="1"/>
      <c r="B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3">
      <c r="A143" s="1"/>
      <c r="B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3">
      <c r="A144" s="1"/>
      <c r="B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3">
      <c r="A145" s="1"/>
      <c r="B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3">
      <c r="A146" s="1"/>
      <c r="B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3">
      <c r="A147" s="1"/>
      <c r="B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3">
      <c r="A148" s="1"/>
      <c r="B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3">
      <c r="A149" s="1"/>
      <c r="B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3">
      <c r="A150" s="1"/>
      <c r="B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3">
      <c r="A151" s="1"/>
      <c r="B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3">
      <c r="A152" s="1"/>
      <c r="B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3">
      <c r="A153" s="1"/>
      <c r="B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3">
      <c r="A154" s="1"/>
      <c r="B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3">
      <c r="A155" s="1"/>
      <c r="B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3">
      <c r="A156" s="1"/>
      <c r="B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3">
      <c r="A157" s="1"/>
      <c r="B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3">
      <c r="A158" s="1"/>
      <c r="B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3">
      <c r="A159" s="1"/>
      <c r="B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3">
      <c r="A160" s="1"/>
      <c r="B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3">
      <c r="A161" s="1"/>
      <c r="B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3">
      <c r="A162" s="1"/>
      <c r="B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3">
      <c r="A163" s="1"/>
      <c r="B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3">
      <c r="A164" s="1"/>
      <c r="B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3">
      <c r="A165" s="1"/>
      <c r="B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3">
      <c r="A166" s="1"/>
      <c r="B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3">
      <c r="A167" s="1"/>
      <c r="B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3">
      <c r="A168" s="1"/>
      <c r="B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3">
      <c r="A169" s="1"/>
      <c r="B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3">
      <c r="A170" s="1"/>
      <c r="B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3">
      <c r="A171" s="1"/>
      <c r="B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3">
      <c r="A172" s="1"/>
      <c r="B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3">
      <c r="A173" s="1"/>
      <c r="B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3">
      <c r="A174" s="1"/>
      <c r="B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3">
      <c r="A175" s="1"/>
      <c r="B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3">
      <c r="A176" s="1"/>
      <c r="B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3">
      <c r="A177" s="1"/>
      <c r="B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3">
      <c r="A178" s="1"/>
      <c r="B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3">
      <c r="A179" s="1"/>
      <c r="B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3">
      <c r="A180" s="1"/>
      <c r="B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3">
      <c r="A181" s="1"/>
      <c r="B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3">
      <c r="A182" s="1"/>
      <c r="B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3">
      <c r="A183" s="1"/>
      <c r="B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3">
      <c r="A184" s="1"/>
      <c r="B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3">
      <c r="A185" s="1"/>
      <c r="B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3">
      <c r="A186" s="1"/>
      <c r="B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3">
      <c r="A187" s="1"/>
      <c r="B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3">
      <c r="A188" s="1"/>
      <c r="B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3">
      <c r="A189" s="1"/>
      <c r="B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3">
      <c r="A190" s="1"/>
      <c r="B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3">
      <c r="A191" s="1"/>
      <c r="B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3">
      <c r="A192" s="1"/>
      <c r="B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3">
      <c r="A193" s="1"/>
      <c r="B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3">
      <c r="A194" s="1"/>
      <c r="B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3">
      <c r="A195" s="1"/>
      <c r="B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3">
      <c r="A196" s="1"/>
      <c r="B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3">
      <c r="A197" s="1"/>
      <c r="B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3">
      <c r="A198" s="1"/>
      <c r="B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3">
      <c r="A199" s="1"/>
      <c r="B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3">
      <c r="A200" s="1"/>
      <c r="B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3">
      <c r="A201" s="1"/>
      <c r="B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3">
      <c r="A202" s="1"/>
      <c r="B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3">
      <c r="A203" s="1"/>
      <c r="B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3">
      <c r="A204" s="1"/>
      <c r="B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3">
      <c r="A205" s="1"/>
      <c r="B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3">
      <c r="A206" s="1"/>
      <c r="B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3">
      <c r="A207" s="1"/>
      <c r="B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3">
      <c r="A208" s="1"/>
      <c r="B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3">
      <c r="A209" s="1"/>
      <c r="B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3">
      <c r="A210" s="1"/>
      <c r="B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3">
      <c r="A211" s="1"/>
      <c r="B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3">
      <c r="A212" s="1"/>
      <c r="B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3">
      <c r="A213" s="1"/>
      <c r="B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3">
      <c r="A214" s="1"/>
      <c r="B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3">
      <c r="A215" s="1"/>
      <c r="B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3">
      <c r="A216" s="1"/>
      <c r="B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3">
      <c r="A217" s="1"/>
      <c r="B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3">
      <c r="A218" s="1"/>
      <c r="B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3">
      <c r="A219" s="1"/>
      <c r="B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3">
      <c r="A220" s="1"/>
      <c r="B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3">
      <c r="A221" s="1"/>
      <c r="B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3">
      <c r="A222" s="1"/>
      <c r="B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3">
      <c r="A223" s="1"/>
      <c r="B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3">
      <c r="A224" s="1"/>
      <c r="B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3">
      <c r="A225" s="1"/>
      <c r="B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3">
      <c r="A226" s="1"/>
      <c r="B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3">
      <c r="A227" s="1"/>
      <c r="B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3">
      <c r="A228" s="1"/>
      <c r="B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3">
      <c r="A229" s="1"/>
      <c r="B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3">
      <c r="A230" s="1"/>
      <c r="B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3">
      <c r="A231" s="1"/>
      <c r="B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3">
      <c r="A232" s="1"/>
      <c r="B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3">
      <c r="A233" s="1"/>
      <c r="B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3">
      <c r="A234" s="1"/>
      <c r="B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3">
      <c r="A235" s="1"/>
      <c r="B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3">
      <c r="A236" s="1"/>
      <c r="B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3">
      <c r="A237" s="1"/>
      <c r="B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3">
      <c r="A238" s="1"/>
      <c r="B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3">
      <c r="A239" s="1"/>
      <c r="B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3">
      <c r="A240" s="1"/>
      <c r="B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3">
      <c r="A241" s="1"/>
      <c r="B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3">
      <c r="A242" s="1"/>
      <c r="B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3">
      <c r="A243" s="1"/>
      <c r="B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3">
      <c r="A244" s="1"/>
      <c r="B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3">
      <c r="A245" s="1"/>
      <c r="B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">
      <c r="A246" s="1"/>
      <c r="B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3">
      <c r="A247" s="1"/>
      <c r="B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3">
      <c r="A248" s="1"/>
      <c r="B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3">
      <c r="A249" s="1"/>
      <c r="B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3">
      <c r="A250" s="1"/>
      <c r="B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3">
      <c r="A251" s="1"/>
      <c r="B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3">
      <c r="A252" s="1"/>
      <c r="B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3">
      <c r="A253" s="1"/>
      <c r="B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3">
      <c r="A254" s="1"/>
      <c r="B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3">
      <c r="A255" s="1"/>
      <c r="B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3">
      <c r="A256" s="1"/>
      <c r="B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3">
      <c r="A257" s="1"/>
      <c r="B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3">
      <c r="A258" s="1"/>
      <c r="B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3">
      <c r="A259" s="1"/>
      <c r="B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3">
      <c r="A260" s="1"/>
      <c r="B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3">
      <c r="A261" s="1"/>
      <c r="B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3">
      <c r="A262" s="1"/>
      <c r="B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3">
      <c r="A263" s="1"/>
      <c r="B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3">
      <c r="A264" s="1"/>
      <c r="B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3">
      <c r="A265" s="1"/>
      <c r="B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3">
      <c r="A266" s="1"/>
      <c r="B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3">
      <c r="A267" s="1"/>
      <c r="B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3">
      <c r="A268" s="1"/>
      <c r="B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3">
      <c r="A269" s="1"/>
      <c r="B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3">
      <c r="A270" s="1"/>
      <c r="B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3">
      <c r="A271" s="1"/>
      <c r="B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3">
      <c r="A272" s="1"/>
      <c r="B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3">
      <c r="A273" s="1"/>
      <c r="B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3">
      <c r="A274" s="1"/>
      <c r="B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3">
      <c r="A275" s="1"/>
      <c r="B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3">
      <c r="A276" s="1"/>
      <c r="B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3">
      <c r="A277" s="1"/>
      <c r="B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3">
      <c r="A278" s="1"/>
      <c r="B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3">
      <c r="A279" s="1"/>
      <c r="B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3">
      <c r="A280" s="1"/>
      <c r="B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3">
      <c r="A281" s="1"/>
      <c r="B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3">
      <c r="A282" s="1"/>
      <c r="B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3">
      <c r="A283" s="1"/>
      <c r="B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3">
      <c r="A284" s="1"/>
      <c r="B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3">
      <c r="A285" s="1"/>
      <c r="B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3">
      <c r="A286" s="1"/>
      <c r="B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3">
      <c r="A287" s="1"/>
      <c r="B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3">
      <c r="A288" s="1"/>
      <c r="B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3">
      <c r="A289" s="1"/>
      <c r="B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3">
      <c r="A290" s="1"/>
      <c r="B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3">
      <c r="A291" s="1"/>
      <c r="B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3">
      <c r="A292" s="1"/>
      <c r="B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3">
      <c r="A293" s="1"/>
      <c r="B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3">
      <c r="A294" s="1"/>
      <c r="B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3">
      <c r="A295" s="1"/>
      <c r="B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3">
      <c r="A296" s="1"/>
      <c r="B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3">
      <c r="A297" s="1"/>
      <c r="B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3">
      <c r="A298" s="1"/>
      <c r="B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3">
      <c r="A299" s="1"/>
      <c r="B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3">
      <c r="A300" s="1"/>
      <c r="B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3">
      <c r="A301" s="1"/>
      <c r="B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3">
      <c r="A302" s="1"/>
      <c r="B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3">
      <c r="A303" s="1"/>
      <c r="B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3">
      <c r="A304" s="1"/>
      <c r="B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3">
      <c r="A305" s="1"/>
      <c r="B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3">
      <c r="A306" s="1"/>
      <c r="B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3">
      <c r="A307" s="1"/>
      <c r="B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3">
      <c r="A308" s="1"/>
      <c r="B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3">
      <c r="A309" s="1"/>
      <c r="B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3">
      <c r="A310" s="1"/>
      <c r="B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3">
      <c r="A311" s="1"/>
      <c r="B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3">
      <c r="A312" s="1"/>
      <c r="B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3">
      <c r="A313" s="1"/>
      <c r="B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3">
      <c r="A314" s="1"/>
      <c r="B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3">
      <c r="A315" s="1"/>
      <c r="B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3">
      <c r="A316" s="1"/>
      <c r="B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3">
      <c r="A317" s="1"/>
      <c r="B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3">
      <c r="A318" s="1"/>
      <c r="B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3">
      <c r="A319" s="1"/>
      <c r="B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3">
      <c r="A320" s="1"/>
      <c r="B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3">
      <c r="A321" s="1"/>
      <c r="B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3">
      <c r="A322" s="1"/>
      <c r="B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3">
      <c r="A323" s="1"/>
      <c r="B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3">
      <c r="A324" s="1"/>
      <c r="B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3">
      <c r="A325" s="1"/>
      <c r="B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3">
      <c r="A326" s="1"/>
      <c r="B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3">
      <c r="A327" s="1"/>
      <c r="B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3">
      <c r="A328" s="1"/>
      <c r="B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3">
      <c r="A329" s="1"/>
      <c r="B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3">
      <c r="A330" s="1"/>
      <c r="B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3">
      <c r="A331" s="1"/>
      <c r="B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3">
      <c r="A332" s="1"/>
      <c r="B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3">
      <c r="A333" s="1"/>
      <c r="B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3">
      <c r="A334" s="1"/>
      <c r="B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3">
      <c r="A335" s="1"/>
      <c r="B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3">
      <c r="A336" s="1"/>
      <c r="B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3">
      <c r="A337" s="1"/>
      <c r="B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3">
      <c r="A338" s="1"/>
      <c r="B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3">
      <c r="A339" s="1"/>
      <c r="B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3">
      <c r="A340" s="1"/>
      <c r="B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3">
      <c r="A341" s="1"/>
      <c r="B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3">
      <c r="A342" s="1"/>
      <c r="B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3">
      <c r="A343" s="1"/>
      <c r="B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3">
      <c r="A344" s="1"/>
      <c r="B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3">
      <c r="A345" s="1"/>
      <c r="B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3">
      <c r="A346" s="1"/>
      <c r="B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3">
      <c r="A347" s="1"/>
      <c r="B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3">
      <c r="A348" s="1"/>
      <c r="B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3">
      <c r="A349" s="1"/>
      <c r="B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3">
      <c r="A350" s="1"/>
      <c r="B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3">
      <c r="A351" s="1"/>
      <c r="B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3">
      <c r="A352" s="1"/>
      <c r="B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3">
      <c r="A353" s="1"/>
      <c r="B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3">
      <c r="A354" s="1"/>
      <c r="B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3">
      <c r="A355" s="1"/>
      <c r="B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3">
      <c r="A356" s="1"/>
      <c r="B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3">
      <c r="A357" s="1"/>
      <c r="B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3">
      <c r="A358" s="1"/>
      <c r="B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3">
      <c r="A359" s="1"/>
      <c r="B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3">
      <c r="A360" s="1"/>
      <c r="B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3">
      <c r="A361" s="1"/>
      <c r="B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3">
      <c r="A362" s="1"/>
      <c r="B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3">
      <c r="A363" s="1"/>
      <c r="B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3">
      <c r="A364" s="1"/>
      <c r="B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3">
      <c r="A365" s="1"/>
      <c r="B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3">
      <c r="A366" s="1"/>
      <c r="B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3">
      <c r="A367" s="1"/>
      <c r="B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3">
      <c r="A368" s="1"/>
      <c r="B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3">
      <c r="A369" s="1"/>
      <c r="B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3">
      <c r="A370" s="1"/>
      <c r="B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3">
      <c r="A371" s="1"/>
      <c r="B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3">
      <c r="A372" s="1"/>
      <c r="B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3">
      <c r="A373" s="1"/>
      <c r="B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3">
      <c r="A374" s="1"/>
      <c r="B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3">
      <c r="A375" s="1"/>
      <c r="B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3">
      <c r="A376" s="1"/>
      <c r="B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3">
      <c r="A377" s="1"/>
      <c r="B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3">
      <c r="A378" s="1"/>
      <c r="B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3">
      <c r="A379" s="1"/>
      <c r="B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3">
      <c r="A380" s="1"/>
      <c r="B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3">
      <c r="A381" s="1"/>
      <c r="B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3">
      <c r="A382" s="1"/>
      <c r="B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3">
      <c r="A383" s="1"/>
      <c r="B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3">
      <c r="A384" s="1"/>
      <c r="B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3">
      <c r="A385" s="1"/>
      <c r="B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3">
      <c r="A386" s="1"/>
      <c r="B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3">
      <c r="A387" s="1"/>
      <c r="B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3">
      <c r="A388" s="1"/>
      <c r="B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3">
      <c r="A389" s="1"/>
      <c r="B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3">
      <c r="A390" s="1"/>
      <c r="B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3">
      <c r="A391" s="1"/>
      <c r="B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3">
      <c r="A392" s="1"/>
      <c r="B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3">
      <c r="A393" s="1"/>
      <c r="B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3">
      <c r="A394" s="1"/>
      <c r="B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3">
      <c r="A395" s="1"/>
      <c r="B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3">
      <c r="A396" s="1"/>
      <c r="B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3">
      <c r="A397" s="1"/>
      <c r="B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3">
      <c r="A398" s="1"/>
      <c r="B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3">
      <c r="A399" s="1"/>
      <c r="B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3">
      <c r="A400" s="1"/>
      <c r="B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3">
      <c r="A401" s="1"/>
      <c r="B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3">
      <c r="A402" s="1"/>
      <c r="B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3">
      <c r="A403" s="1"/>
      <c r="B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3">
      <c r="A404" s="1"/>
      <c r="B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3">
      <c r="A405" s="1"/>
      <c r="B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3">
      <c r="A406" s="1"/>
      <c r="B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3">
      <c r="A407" s="1"/>
      <c r="B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3">
      <c r="A408" s="1"/>
      <c r="B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3">
      <c r="A409" s="1"/>
      <c r="B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3">
      <c r="A410" s="1"/>
      <c r="B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3">
      <c r="A411" s="1"/>
      <c r="B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3">
      <c r="A412" s="1"/>
      <c r="B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3">
      <c r="A413" s="1"/>
      <c r="B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3">
      <c r="A414" s="1"/>
      <c r="B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3">
      <c r="A415" s="1"/>
      <c r="B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3">
      <c r="A416" s="1"/>
      <c r="B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3">
      <c r="A417" s="1"/>
      <c r="B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3">
      <c r="A418" s="1"/>
      <c r="B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3">
      <c r="A419" s="1"/>
      <c r="B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3">
      <c r="A420" s="1"/>
      <c r="B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3">
      <c r="A421" s="1"/>
      <c r="B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3">
      <c r="A422" s="1"/>
      <c r="B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3">
      <c r="A423" s="1"/>
      <c r="B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3">
      <c r="A424" s="1"/>
      <c r="B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3">
      <c r="A425" s="1"/>
      <c r="B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3">
      <c r="A426" s="1"/>
      <c r="B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3">
      <c r="A427" s="1"/>
      <c r="B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3">
      <c r="A428" s="1"/>
      <c r="B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3">
      <c r="A429" s="1"/>
      <c r="B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3">
      <c r="A430" s="1"/>
      <c r="B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3">
      <c r="A431" s="1"/>
      <c r="B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3">
      <c r="A432" s="1"/>
      <c r="B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3">
      <c r="A433" s="1"/>
      <c r="B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3">
      <c r="A434" s="1"/>
      <c r="B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3">
      <c r="A435" s="1"/>
      <c r="B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3">
      <c r="A436" s="1"/>
      <c r="B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3">
      <c r="A437" s="1"/>
      <c r="B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3">
      <c r="A438" s="1"/>
      <c r="B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3">
      <c r="A439" s="1"/>
      <c r="B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3">
      <c r="A440" s="1"/>
      <c r="B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3">
      <c r="A441" s="1"/>
      <c r="B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3">
      <c r="A442" s="1"/>
      <c r="B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3">
      <c r="A443" s="1"/>
      <c r="B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3">
      <c r="A444" s="1"/>
      <c r="B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3">
      <c r="A445" s="1"/>
      <c r="B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3">
      <c r="A446" s="1"/>
      <c r="B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3">
      <c r="A447" s="1"/>
      <c r="B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3">
      <c r="A448" s="1"/>
      <c r="B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3">
      <c r="A449" s="1"/>
      <c r="B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3">
      <c r="A450" s="1"/>
      <c r="B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3">
      <c r="A451" s="1"/>
      <c r="B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3">
      <c r="A452" s="1"/>
      <c r="B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3">
      <c r="A453" s="1"/>
      <c r="B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3">
      <c r="A454" s="1"/>
      <c r="B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3">
      <c r="A455" s="1"/>
      <c r="B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3">
      <c r="A456" s="1"/>
      <c r="B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3">
      <c r="A457" s="1"/>
      <c r="B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3">
      <c r="A458" s="1"/>
      <c r="B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3">
      <c r="A459" s="1"/>
      <c r="B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3">
      <c r="A460" s="1"/>
      <c r="B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3">
      <c r="A461" s="1"/>
      <c r="B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3">
      <c r="A462" s="1"/>
      <c r="B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3">
      <c r="A463" s="1"/>
      <c r="B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3">
      <c r="A464" s="1"/>
      <c r="B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3">
      <c r="A465" s="1"/>
      <c r="B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3">
      <c r="A466" s="1"/>
      <c r="B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3">
      <c r="A467" s="1"/>
      <c r="B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3">
      <c r="A468" s="1"/>
      <c r="B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3">
      <c r="A469" s="1"/>
      <c r="B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3">
      <c r="A470" s="1"/>
      <c r="B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3">
      <c r="A471" s="1"/>
      <c r="B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3">
      <c r="A472" s="1"/>
      <c r="B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3">
      <c r="A473" s="1"/>
      <c r="B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3">
      <c r="A474" s="1"/>
      <c r="B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3">
      <c r="A475" s="1"/>
      <c r="B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3">
      <c r="A476" s="1"/>
      <c r="B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3">
      <c r="A477" s="1"/>
      <c r="B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3">
      <c r="A478" s="1"/>
      <c r="B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3">
      <c r="A479" s="1"/>
      <c r="B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3">
      <c r="A480" s="1"/>
      <c r="B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3">
      <c r="A481" s="1"/>
      <c r="B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3">
      <c r="A482" s="1"/>
      <c r="B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3">
      <c r="A483" s="1"/>
      <c r="B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3">
      <c r="A484" s="1"/>
      <c r="B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3">
      <c r="A485" s="1"/>
      <c r="B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3">
      <c r="A486" s="1"/>
      <c r="B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3">
      <c r="A487" s="1"/>
      <c r="B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3">
      <c r="A488" s="1"/>
      <c r="B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3">
      <c r="A489" s="1"/>
      <c r="B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3">
      <c r="A490" s="1"/>
      <c r="B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3">
      <c r="A491" s="1"/>
      <c r="B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3">
      <c r="A492" s="1"/>
      <c r="B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3">
      <c r="A493" s="1"/>
      <c r="B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3">
      <c r="A494" s="1"/>
      <c r="B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3">
      <c r="A495" s="1"/>
      <c r="B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3">
      <c r="A496" s="1"/>
      <c r="B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3">
      <c r="A497" s="1"/>
      <c r="B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3">
      <c r="A498" s="1"/>
      <c r="B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3">
      <c r="A499" s="1"/>
      <c r="B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3">
      <c r="A500" s="1"/>
      <c r="B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3">
      <c r="A501" s="1"/>
      <c r="B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3">
      <c r="A502" s="1"/>
      <c r="B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3">
      <c r="A503" s="1"/>
      <c r="B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3">
      <c r="A504" s="1"/>
      <c r="B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3">
      <c r="A505" s="1"/>
      <c r="B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3">
      <c r="A506" s="1"/>
      <c r="B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3">
      <c r="A507" s="1"/>
      <c r="B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3">
      <c r="A508" s="1"/>
      <c r="B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3">
      <c r="A509" s="1"/>
      <c r="B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3">
      <c r="A510" s="1"/>
      <c r="B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3">
      <c r="A511" s="1"/>
      <c r="B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3">
      <c r="A512" s="1"/>
      <c r="B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3">
      <c r="A513" s="1"/>
      <c r="B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3">
      <c r="A514" s="1"/>
      <c r="B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3">
      <c r="A515" s="1"/>
      <c r="B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3">
      <c r="A516" s="1"/>
      <c r="B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3">
      <c r="A517" s="1"/>
      <c r="B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3">
      <c r="A518" s="1"/>
      <c r="B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3">
      <c r="A519" s="1"/>
      <c r="B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3">
      <c r="A520" s="1"/>
      <c r="B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3">
      <c r="A521" s="1"/>
      <c r="B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3">
      <c r="A522" s="1"/>
      <c r="B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3">
      <c r="A523" s="1"/>
      <c r="B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3">
      <c r="A524" s="1"/>
      <c r="B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3">
      <c r="A525" s="1"/>
      <c r="B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3">
      <c r="A526" s="1"/>
      <c r="B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3">
      <c r="A527" s="1"/>
      <c r="B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3">
      <c r="A528" s="1"/>
      <c r="B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3">
      <c r="A529" s="1"/>
      <c r="B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3">
      <c r="A530" s="1"/>
      <c r="B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3">
      <c r="A531" s="1"/>
      <c r="B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3">
      <c r="A532" s="1"/>
      <c r="B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3">
      <c r="A533" s="1"/>
      <c r="B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3">
      <c r="A534" s="1"/>
      <c r="B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3">
      <c r="A535" s="1"/>
      <c r="B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3">
      <c r="A536" s="1"/>
      <c r="B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3">
      <c r="A537" s="1"/>
      <c r="B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3">
      <c r="A538" s="1"/>
      <c r="B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3">
      <c r="A539" s="1"/>
      <c r="B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3">
      <c r="A540" s="1"/>
      <c r="B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3">
      <c r="A541" s="1"/>
      <c r="B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3">
      <c r="A542" s="1"/>
      <c r="B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3">
      <c r="A543" s="1"/>
      <c r="B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3">
      <c r="A544" s="1"/>
      <c r="B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3">
      <c r="A545" s="1"/>
      <c r="B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3">
      <c r="A546" s="1"/>
      <c r="B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3">
      <c r="A547" s="1"/>
      <c r="B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3">
      <c r="A548" s="1"/>
      <c r="B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3">
      <c r="A549" s="1"/>
      <c r="B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3">
      <c r="A550" s="1"/>
      <c r="B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3">
      <c r="A551" s="1"/>
      <c r="B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3">
      <c r="A552" s="1"/>
      <c r="B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3">
      <c r="A553" s="1"/>
      <c r="B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3">
      <c r="A554" s="1"/>
      <c r="B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3">
      <c r="A555" s="1"/>
      <c r="B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3">
      <c r="A556" s="1"/>
      <c r="B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3">
      <c r="A557" s="1"/>
      <c r="B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3">
      <c r="A558" s="1"/>
      <c r="B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3">
      <c r="A559" s="1"/>
      <c r="B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3">
      <c r="A560" s="1"/>
      <c r="B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3">
      <c r="A561" s="1"/>
      <c r="B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3">
      <c r="A562" s="1"/>
      <c r="B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3">
      <c r="A563" s="1"/>
      <c r="B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3">
      <c r="A564" s="1"/>
      <c r="B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3">
      <c r="A565" s="1"/>
      <c r="B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3">
      <c r="A566" s="1"/>
      <c r="B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3">
      <c r="A567" s="1"/>
      <c r="B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3">
      <c r="A568" s="1"/>
      <c r="B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3">
      <c r="A569" s="1"/>
      <c r="B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3">
      <c r="A570" s="1"/>
      <c r="B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3">
      <c r="A571" s="1"/>
      <c r="B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3">
      <c r="A572" s="1"/>
      <c r="B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3">
      <c r="A573" s="1"/>
      <c r="B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3">
      <c r="A574" s="1"/>
      <c r="B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3">
      <c r="A575" s="1"/>
      <c r="B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3">
      <c r="A576" s="1"/>
      <c r="B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3">
      <c r="A577" s="1"/>
      <c r="B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3">
      <c r="A578" s="1"/>
      <c r="B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3">
      <c r="A579" s="1"/>
      <c r="B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3">
      <c r="A580" s="1"/>
      <c r="B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3">
      <c r="A581" s="1"/>
      <c r="B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3">
      <c r="A582" s="1"/>
      <c r="B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3">
      <c r="A583" s="1"/>
      <c r="B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3">
      <c r="A584" s="1"/>
      <c r="B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3">
      <c r="A585" s="1"/>
      <c r="B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3">
      <c r="A586" s="1"/>
      <c r="B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3">
      <c r="A587" s="1"/>
      <c r="B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3">
      <c r="A588" s="1"/>
      <c r="B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3">
      <c r="A589" s="1"/>
      <c r="B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3">
      <c r="A590" s="1"/>
      <c r="B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3">
      <c r="A591" s="1"/>
      <c r="B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3">
      <c r="A592" s="1"/>
      <c r="B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3">
      <c r="A593" s="1"/>
      <c r="B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3">
      <c r="A594" s="1"/>
      <c r="B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3">
      <c r="A595" s="1"/>
      <c r="B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3">
      <c r="A596" s="1"/>
      <c r="B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3">
      <c r="A597" s="1"/>
      <c r="B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3">
      <c r="A598" s="1"/>
      <c r="B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3">
      <c r="A599" s="1"/>
      <c r="B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3">
      <c r="A600" s="1"/>
      <c r="B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3">
      <c r="A601" s="1"/>
      <c r="B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3">
      <c r="A602" s="1"/>
      <c r="B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3">
      <c r="A603" s="1"/>
      <c r="B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3">
      <c r="A604" s="1"/>
      <c r="B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3">
      <c r="A605" s="1"/>
      <c r="B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3">
      <c r="A606" s="1"/>
      <c r="B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3">
      <c r="A607" s="1"/>
      <c r="B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3">
      <c r="A608" s="1"/>
      <c r="B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3">
      <c r="A609" s="1"/>
      <c r="B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3">
      <c r="A610" s="1"/>
      <c r="B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3">
      <c r="A611" s="1"/>
      <c r="B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3">
      <c r="A612" s="1"/>
      <c r="B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3">
      <c r="A613" s="1"/>
      <c r="B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3">
      <c r="A614" s="1"/>
      <c r="B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3">
      <c r="A615" s="1"/>
      <c r="B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3">
      <c r="A616" s="1"/>
      <c r="B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3">
      <c r="A617" s="1"/>
      <c r="B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3">
      <c r="A618" s="1"/>
      <c r="B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3">
      <c r="A619" s="1"/>
      <c r="B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3">
      <c r="A620" s="1"/>
      <c r="B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3">
      <c r="A621" s="1"/>
      <c r="B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3">
      <c r="A622" s="1"/>
      <c r="B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3">
      <c r="A623" s="1"/>
      <c r="B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3">
      <c r="A624" s="1"/>
      <c r="B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3">
      <c r="A625" s="1"/>
      <c r="B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3">
      <c r="A626" s="1"/>
      <c r="B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3">
      <c r="A627" s="1"/>
      <c r="B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3">
      <c r="A628" s="1"/>
      <c r="B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3">
      <c r="A629" s="1"/>
      <c r="B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3">
      <c r="A630" s="1"/>
      <c r="B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3">
      <c r="A631" s="1"/>
      <c r="B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3">
      <c r="A632" s="1"/>
      <c r="B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3">
      <c r="A633" s="1"/>
      <c r="B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3">
      <c r="A634" s="1"/>
      <c r="B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3">
      <c r="A635" s="1"/>
      <c r="B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3">
      <c r="A636" s="1"/>
      <c r="B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3">
      <c r="A637" s="1"/>
      <c r="B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3">
      <c r="A638" s="1"/>
      <c r="B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3">
      <c r="A639" s="1"/>
      <c r="B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3">
      <c r="A640" s="1"/>
      <c r="B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3">
      <c r="A641" s="1"/>
      <c r="B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3">
      <c r="A642" s="1"/>
      <c r="B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3">
      <c r="A643" s="1"/>
      <c r="B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3">
      <c r="A644" s="1"/>
      <c r="B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3">
      <c r="A645" s="1"/>
      <c r="B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3">
      <c r="A646" s="1"/>
      <c r="B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3">
      <c r="A647" s="1"/>
      <c r="B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3">
      <c r="A648" s="1"/>
      <c r="B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3">
      <c r="A649" s="1"/>
      <c r="B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3">
      <c r="A650" s="1"/>
      <c r="B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3">
      <c r="A651" s="1"/>
      <c r="B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3">
      <c r="A652" s="1"/>
      <c r="B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3">
      <c r="A653" s="1"/>
      <c r="B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3">
      <c r="A654" s="1"/>
      <c r="B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3">
      <c r="A655" s="1"/>
      <c r="B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3">
      <c r="A656" s="1"/>
      <c r="B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3">
      <c r="A657" s="1"/>
      <c r="B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3">
      <c r="A658" s="1"/>
      <c r="B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3">
      <c r="A659" s="1"/>
      <c r="B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3">
      <c r="A660" s="1"/>
      <c r="B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3">
      <c r="A661" s="1"/>
      <c r="B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3">
      <c r="A662" s="1"/>
      <c r="B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3">
      <c r="A663" s="1"/>
      <c r="B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3">
      <c r="A664" s="1"/>
      <c r="B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3">
      <c r="A665" s="1"/>
      <c r="B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3">
      <c r="A666" s="1"/>
      <c r="B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3">
      <c r="A667" s="1"/>
      <c r="B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3">
      <c r="A668" s="1"/>
      <c r="B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3">
      <c r="A669" s="1"/>
      <c r="B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3">
      <c r="A670" s="1"/>
      <c r="B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3">
      <c r="A671" s="1"/>
      <c r="B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3">
      <c r="A672" s="1"/>
      <c r="B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3">
      <c r="A673" s="1"/>
      <c r="B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3">
      <c r="A674" s="1"/>
      <c r="B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3">
      <c r="A675" s="1"/>
      <c r="B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3">
      <c r="A676" s="1"/>
      <c r="B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3">
      <c r="A677" s="1"/>
      <c r="B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3">
      <c r="A678" s="1"/>
      <c r="B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3">
      <c r="A679" s="1"/>
      <c r="B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3">
      <c r="A680" s="1"/>
      <c r="B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3">
      <c r="A681" s="1"/>
      <c r="B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3">
      <c r="A682" s="1"/>
      <c r="B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3">
      <c r="A683" s="1"/>
      <c r="B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3">
      <c r="A684" s="1"/>
      <c r="B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3">
      <c r="A685" s="1"/>
      <c r="B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3">
      <c r="A686" s="1"/>
      <c r="B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3">
      <c r="A687" s="1"/>
      <c r="B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3">
      <c r="A688" s="1"/>
      <c r="B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3">
      <c r="A689" s="1"/>
      <c r="B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3">
      <c r="A690" s="1"/>
      <c r="B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3">
      <c r="A691" s="1"/>
      <c r="B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3">
      <c r="A692" s="1"/>
      <c r="B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3">
      <c r="A693" s="1"/>
      <c r="B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3">
      <c r="A694" s="1"/>
      <c r="B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3">
      <c r="A695" s="1"/>
      <c r="B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3">
      <c r="A696" s="1"/>
      <c r="B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3">
      <c r="A697" s="1"/>
      <c r="B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3">
      <c r="A698" s="1"/>
      <c r="B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3">
      <c r="A699" s="1"/>
      <c r="B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3">
      <c r="A700" s="1"/>
      <c r="B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3">
      <c r="A701" s="1"/>
      <c r="B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3">
      <c r="A702" s="1"/>
      <c r="B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3">
      <c r="A703" s="1"/>
      <c r="B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3">
      <c r="A704" s="1"/>
      <c r="B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3">
      <c r="A705" s="1"/>
      <c r="B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3">
      <c r="A706" s="1"/>
      <c r="B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3">
      <c r="A707" s="1"/>
      <c r="B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3">
      <c r="A708" s="1"/>
      <c r="B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3">
      <c r="A709" s="1"/>
      <c r="B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3">
      <c r="A710" s="1"/>
      <c r="B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3">
      <c r="A711" s="1"/>
      <c r="B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3">
      <c r="A712" s="1"/>
      <c r="B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3">
      <c r="A713" s="1"/>
      <c r="B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3">
      <c r="A714" s="1"/>
      <c r="B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3">
      <c r="A715" s="1"/>
      <c r="B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3">
      <c r="A716" s="1"/>
      <c r="B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3">
      <c r="A717" s="1"/>
      <c r="B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3">
      <c r="A718" s="1"/>
      <c r="B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3">
      <c r="A719" s="1"/>
      <c r="B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3">
      <c r="A720" s="1"/>
      <c r="B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3">
      <c r="A721" s="1"/>
      <c r="B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3">
      <c r="A722" s="1"/>
      <c r="B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3">
      <c r="A723" s="1"/>
      <c r="B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3">
      <c r="A724" s="1"/>
      <c r="B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3">
      <c r="A725" s="1"/>
      <c r="B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3">
      <c r="A726" s="1"/>
      <c r="B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3">
      <c r="A727" s="1"/>
      <c r="B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3">
      <c r="A728" s="1"/>
      <c r="B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3">
      <c r="A729" s="1"/>
      <c r="B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3">
      <c r="A730" s="1"/>
      <c r="B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3">
      <c r="A731" s="1"/>
      <c r="B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3">
      <c r="A732" s="1"/>
      <c r="B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3">
      <c r="A733" s="1"/>
      <c r="B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3">
      <c r="A734" s="1"/>
      <c r="B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3">
      <c r="A735" s="1"/>
      <c r="B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3">
      <c r="A736" s="1"/>
      <c r="B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3">
      <c r="A737" s="1"/>
      <c r="B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3">
      <c r="A738" s="1"/>
      <c r="B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3">
      <c r="A739" s="1"/>
      <c r="B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3">
      <c r="A740" s="1"/>
      <c r="B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3">
      <c r="A741" s="1"/>
      <c r="B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3">
      <c r="A742" s="1"/>
      <c r="B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3">
      <c r="A743" s="1"/>
      <c r="B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3">
      <c r="A744" s="1"/>
      <c r="B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3">
      <c r="A745" s="1"/>
      <c r="B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3">
      <c r="A746" s="1"/>
      <c r="B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3">
      <c r="A747" s="1"/>
      <c r="B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3">
      <c r="A748" s="1"/>
      <c r="B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3">
      <c r="A749" s="1"/>
      <c r="B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3">
      <c r="A750" s="1"/>
      <c r="B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3">
      <c r="A751" s="1"/>
      <c r="B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3">
      <c r="A752" s="1"/>
      <c r="B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3">
      <c r="A753" s="1"/>
      <c r="B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3">
      <c r="A754" s="1"/>
      <c r="B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3">
      <c r="A755" s="1"/>
      <c r="B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3">
      <c r="A756" s="1"/>
      <c r="B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3">
      <c r="A757" s="1"/>
      <c r="B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3">
      <c r="A758" s="1"/>
      <c r="B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3">
      <c r="A759" s="1"/>
      <c r="B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3">
      <c r="A760" s="1"/>
      <c r="B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3">
      <c r="A761" s="1"/>
      <c r="B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3">
      <c r="A762" s="1"/>
      <c r="B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3">
      <c r="A763" s="1"/>
      <c r="B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3">
      <c r="A764" s="1"/>
      <c r="B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3">
      <c r="A765" s="1"/>
      <c r="B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3">
      <c r="A766" s="1"/>
      <c r="B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3">
      <c r="A767" s="1"/>
      <c r="B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3">
      <c r="A768" s="1"/>
      <c r="B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3">
      <c r="A769" s="1"/>
      <c r="B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3">
      <c r="A770" s="1"/>
      <c r="B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3">
      <c r="A771" s="1"/>
      <c r="B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3">
      <c r="A772" s="1"/>
      <c r="B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3">
      <c r="A773" s="1"/>
      <c r="B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3">
      <c r="A774" s="1"/>
      <c r="B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3">
      <c r="A775" s="1"/>
      <c r="B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3">
      <c r="A776" s="1"/>
      <c r="B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3">
      <c r="A777" s="1"/>
      <c r="B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3">
      <c r="A778" s="1"/>
      <c r="B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3">
      <c r="A779" s="1"/>
      <c r="B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3">
      <c r="A780" s="1"/>
      <c r="B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3">
      <c r="A781" s="1"/>
      <c r="B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3">
      <c r="A782" s="1"/>
      <c r="B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3">
      <c r="A783" s="1"/>
      <c r="B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3">
      <c r="A784" s="1"/>
      <c r="B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3">
      <c r="A785" s="1"/>
      <c r="B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3">
      <c r="A786" s="1"/>
      <c r="B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3">
      <c r="A787" s="1"/>
      <c r="B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3">
      <c r="A788" s="1"/>
      <c r="B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3">
      <c r="A789" s="1"/>
      <c r="B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3">
      <c r="A790" s="1"/>
      <c r="B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3">
      <c r="A791" s="1"/>
      <c r="B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3">
      <c r="A792" s="1"/>
      <c r="B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3">
      <c r="A793" s="1"/>
      <c r="B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3">
      <c r="A794" s="1"/>
      <c r="B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3">
      <c r="A795" s="1"/>
      <c r="B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3">
      <c r="A796" s="1"/>
      <c r="B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3">
      <c r="A797" s="1"/>
      <c r="B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3">
      <c r="A798" s="1"/>
      <c r="B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3">
      <c r="A799" s="1"/>
      <c r="B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3">
      <c r="A800" s="1"/>
      <c r="B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3">
      <c r="A801" s="1"/>
      <c r="B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3">
      <c r="A802" s="1"/>
      <c r="B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3">
      <c r="A803" s="1"/>
      <c r="B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3">
      <c r="A804" s="1"/>
      <c r="B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3">
      <c r="A805" s="1"/>
      <c r="B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3">
      <c r="A806" s="1"/>
      <c r="B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3">
      <c r="A807" s="1"/>
      <c r="B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3">
      <c r="A808" s="1"/>
      <c r="B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3">
      <c r="A809" s="1"/>
      <c r="B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3">
      <c r="A810" s="1"/>
      <c r="B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3">
      <c r="A811" s="1"/>
      <c r="B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3">
      <c r="A812" s="1"/>
      <c r="B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3">
      <c r="A813" s="1"/>
      <c r="B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3">
      <c r="A814" s="1"/>
      <c r="B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3">
      <c r="A815" s="1"/>
      <c r="B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3">
      <c r="A816" s="1"/>
      <c r="B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3">
      <c r="A817" s="1"/>
      <c r="B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3">
      <c r="A818" s="1"/>
      <c r="B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3">
      <c r="A819" s="1"/>
      <c r="B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3">
      <c r="A820" s="1"/>
      <c r="B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3">
      <c r="A821" s="1"/>
      <c r="B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3">
      <c r="A822" s="1"/>
      <c r="B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3">
      <c r="A823" s="1"/>
      <c r="B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3">
      <c r="A824" s="1"/>
      <c r="B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3">
      <c r="A825" s="1"/>
      <c r="B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3">
      <c r="A826" s="1"/>
      <c r="B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3">
      <c r="A827" s="1"/>
      <c r="B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3">
      <c r="A828" s="1"/>
      <c r="B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3">
      <c r="A829" s="1"/>
      <c r="B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3">
      <c r="A830" s="1"/>
      <c r="B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3">
      <c r="A831" s="1"/>
      <c r="B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3">
      <c r="A832" s="1"/>
      <c r="B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3">
      <c r="A833" s="1"/>
      <c r="B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3">
      <c r="A834" s="1"/>
      <c r="B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3">
      <c r="A835" s="1"/>
      <c r="B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3">
      <c r="A836" s="1"/>
      <c r="B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3">
      <c r="A837" s="1"/>
      <c r="B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3">
      <c r="A838" s="1"/>
      <c r="B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3">
      <c r="A839" s="1"/>
      <c r="B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3">
      <c r="A840" s="1"/>
      <c r="B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3">
      <c r="A841" s="1"/>
      <c r="B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3">
      <c r="A842" s="1"/>
      <c r="B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3">
      <c r="A843" s="1"/>
      <c r="B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3">
      <c r="A844" s="1"/>
      <c r="B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3">
      <c r="A845" s="1"/>
      <c r="B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3">
      <c r="A846" s="1"/>
      <c r="B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3">
      <c r="A847" s="1"/>
      <c r="B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3">
      <c r="A848" s="1"/>
      <c r="B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3">
      <c r="A849" s="1"/>
      <c r="B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3">
      <c r="A850" s="1"/>
      <c r="B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3">
      <c r="A851" s="1"/>
      <c r="B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3">
      <c r="A852" s="1"/>
      <c r="B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3">
      <c r="A853" s="1"/>
      <c r="B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3">
      <c r="A854" s="1"/>
      <c r="B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3">
      <c r="A855" s="1"/>
      <c r="B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3">
      <c r="A856" s="1"/>
      <c r="B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3">
      <c r="A857" s="1"/>
      <c r="B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3">
      <c r="A858" s="1"/>
      <c r="B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3">
      <c r="A859" s="1"/>
      <c r="B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3">
      <c r="A860" s="1"/>
      <c r="B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3">
      <c r="A861" s="1"/>
      <c r="B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3">
      <c r="A862" s="1"/>
      <c r="B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3">
      <c r="A863" s="1"/>
      <c r="B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3">
      <c r="A864" s="1"/>
      <c r="B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3">
      <c r="A865" s="1"/>
      <c r="B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3">
      <c r="A866" s="1"/>
      <c r="B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3">
      <c r="A867" s="1"/>
      <c r="B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3">
      <c r="A868" s="1"/>
      <c r="B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3">
      <c r="A869" s="1"/>
      <c r="B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3">
      <c r="A870" s="1"/>
      <c r="B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3">
      <c r="A871" s="1"/>
      <c r="B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3">
      <c r="A872" s="1"/>
      <c r="B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3">
      <c r="A873" s="1"/>
      <c r="B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3">
      <c r="A874" s="1"/>
      <c r="B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3">
      <c r="A875" s="1"/>
      <c r="B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3">
      <c r="A876" s="1"/>
      <c r="B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3">
      <c r="A877" s="1"/>
      <c r="B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3">
      <c r="A878" s="1"/>
      <c r="B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3">
      <c r="A879" s="1"/>
      <c r="B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3">
      <c r="A880" s="1"/>
      <c r="B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3">
      <c r="A881" s="1"/>
      <c r="B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3">
      <c r="A882" s="1"/>
      <c r="B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3">
      <c r="A883" s="1"/>
      <c r="B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3">
      <c r="A884" s="1"/>
      <c r="B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3">
      <c r="A885" s="1"/>
      <c r="B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3">
      <c r="A886" s="1"/>
      <c r="B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3">
      <c r="A887" s="1"/>
      <c r="B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3">
      <c r="A888" s="1"/>
      <c r="B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3">
      <c r="A889" s="1"/>
      <c r="B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3">
      <c r="A890" s="1"/>
      <c r="B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3">
      <c r="A891" s="1"/>
      <c r="B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3">
      <c r="A892" s="1"/>
      <c r="B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3">
      <c r="A893" s="1"/>
      <c r="B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3">
      <c r="A894" s="1"/>
      <c r="B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3">
      <c r="A895" s="1"/>
      <c r="B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3">
      <c r="A896" s="1"/>
      <c r="B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3">
      <c r="A897" s="1"/>
      <c r="B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3">
      <c r="A898" s="1"/>
      <c r="B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3">
      <c r="A899" s="1"/>
      <c r="B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3">
      <c r="A900" s="1"/>
      <c r="B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3">
      <c r="A901" s="1"/>
      <c r="B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3">
      <c r="A902" s="1"/>
      <c r="B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3">
      <c r="A903" s="1"/>
      <c r="B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3">
      <c r="A904" s="1"/>
      <c r="B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3">
      <c r="A905" s="1"/>
      <c r="B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3">
      <c r="A906" s="1"/>
      <c r="B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3">
      <c r="A907" s="1"/>
      <c r="B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3">
      <c r="A908" s="1"/>
      <c r="B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3">
      <c r="A909" s="1"/>
      <c r="B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3">
      <c r="A910" s="1"/>
      <c r="B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3">
      <c r="A911" s="1"/>
      <c r="B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3">
      <c r="A912" s="1"/>
      <c r="B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3">
      <c r="A913" s="1"/>
      <c r="B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3">
      <c r="A914" s="1"/>
      <c r="B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3">
      <c r="A915" s="1"/>
      <c r="B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3">
      <c r="A916" s="1"/>
      <c r="B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3">
      <c r="A917" s="1"/>
      <c r="B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3">
      <c r="A918" s="1"/>
      <c r="B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3">
      <c r="A919" s="1"/>
      <c r="B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3">
      <c r="A920" s="1"/>
      <c r="B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3">
      <c r="A921" s="1"/>
      <c r="B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3">
      <c r="A922" s="1"/>
      <c r="B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3">
      <c r="A923" s="1"/>
      <c r="B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3">
      <c r="A924" s="1"/>
      <c r="B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3">
      <c r="A925" s="1"/>
      <c r="B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3">
      <c r="A926" s="1"/>
      <c r="B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3">
      <c r="A927" s="1"/>
      <c r="B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3">
      <c r="A928" s="1"/>
      <c r="B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3">
      <c r="A929" s="1"/>
      <c r="B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3">
      <c r="A930" s="1"/>
      <c r="B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3">
      <c r="A931" s="1"/>
      <c r="B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3">
      <c r="A932" s="1"/>
      <c r="B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3">
      <c r="A933" s="1"/>
      <c r="B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3">
      <c r="A934" s="1"/>
      <c r="B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3">
      <c r="A935" s="1"/>
      <c r="B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3">
      <c r="A936" s="1"/>
      <c r="B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3">
      <c r="A937" s="1"/>
      <c r="B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3">
      <c r="A938" s="1"/>
      <c r="B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3">
      <c r="A939" s="1"/>
      <c r="B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3">
      <c r="A940" s="1"/>
      <c r="B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3">
      <c r="A941" s="1"/>
      <c r="B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3">
      <c r="A942" s="1"/>
      <c r="B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3">
      <c r="A943" s="1"/>
      <c r="B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3">
      <c r="A944" s="1"/>
      <c r="B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3">
      <c r="A945" s="1"/>
      <c r="B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3">
      <c r="A946" s="1"/>
      <c r="B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3">
      <c r="A947" s="1"/>
      <c r="B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3">
      <c r="A948" s="1"/>
      <c r="B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3">
      <c r="A949" s="1"/>
      <c r="B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3">
      <c r="A950" s="1"/>
      <c r="B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3">
      <c r="A951" s="1"/>
      <c r="B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3">
      <c r="A952" s="1"/>
      <c r="B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3">
      <c r="A953" s="1"/>
      <c r="B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3">
      <c r="A954" s="1"/>
      <c r="B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3">
      <c r="A955" s="1"/>
      <c r="B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3">
      <c r="A956" s="1"/>
      <c r="B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3">
      <c r="A957" s="1"/>
      <c r="B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3">
      <c r="A958" s="1"/>
      <c r="B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3">
      <c r="A959" s="1"/>
      <c r="B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3">
      <c r="A960" s="1"/>
      <c r="B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3">
      <c r="A961" s="1"/>
      <c r="B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3">
      <c r="A962" s="1"/>
      <c r="B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3">
      <c r="A963" s="1"/>
      <c r="B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3">
      <c r="A964" s="1"/>
      <c r="B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3">
      <c r="A965" s="1"/>
      <c r="B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3">
      <c r="A966" s="1"/>
      <c r="B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3">
      <c r="A967" s="1"/>
      <c r="B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3">
      <c r="A968" s="1"/>
      <c r="B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3">
      <c r="A969" s="1"/>
      <c r="B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3">
      <c r="A970" s="1"/>
      <c r="B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3">
      <c r="A971" s="1"/>
      <c r="B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3">
      <c r="A972" s="1"/>
      <c r="B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3">
      <c r="A973" s="1"/>
      <c r="B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3">
      <c r="A974" s="1"/>
      <c r="B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3">
      <c r="A975" s="1"/>
      <c r="B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3">
      <c r="A976" s="1"/>
      <c r="B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3">
      <c r="A977" s="1"/>
      <c r="B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3">
      <c r="A978" s="1"/>
      <c r="B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3">
      <c r="A979" s="1"/>
      <c r="B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3">
      <c r="A980" s="1"/>
      <c r="B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3">
      <c r="A981" s="1"/>
      <c r="B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3">
      <c r="A982" s="1"/>
      <c r="B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3">
      <c r="A983" s="1"/>
      <c r="B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3">
      <c r="A984" s="1"/>
      <c r="B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3">
      <c r="A985" s="1"/>
      <c r="B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3">
      <c r="A986" s="1"/>
      <c r="B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3">
      <c r="A987" s="1"/>
      <c r="B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3">
      <c r="A988" s="1"/>
      <c r="B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3">
      <c r="A989" s="1"/>
      <c r="B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3">
      <c r="A990" s="1"/>
      <c r="B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3">
      <c r="A991" s="1"/>
      <c r="B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3">
      <c r="A992" s="1"/>
      <c r="B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3">
      <c r="A993" s="1"/>
      <c r="B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3">
      <c r="A994" s="1"/>
      <c r="B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3">
      <c r="A995" s="1"/>
      <c r="B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3">
      <c r="A996" s="1"/>
      <c r="B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3">
      <c r="A997" s="1"/>
      <c r="B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x14ac:dyDescent="0.3">
      <c r="A998" s="1"/>
      <c r="B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x14ac:dyDescent="0.3">
      <c r="A999" s="1"/>
      <c r="B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x14ac:dyDescent="0.3">
      <c r="A1000" s="1"/>
      <c r="B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  <row r="1001" spans="1:24" ht="15.75" customHeight="1" x14ac:dyDescent="0.3">
      <c r="A1001" s="1"/>
      <c r="B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</row>
    <row r="1002" spans="1:24" ht="15.75" customHeight="1" x14ac:dyDescent="0.3">
      <c r="A1002" s="1"/>
      <c r="B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</row>
    <row r="1003" spans="1:24" ht="15.75" customHeight="1" x14ac:dyDescent="0.3">
      <c r="A1003" s="1"/>
      <c r="B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</row>
    <row r="1004" spans="1:24" ht="15.75" customHeight="1" x14ac:dyDescent="0.3">
      <c r="A1004" s="1"/>
      <c r="B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</row>
    <row r="1005" spans="1:24" ht="15.75" customHeight="1" x14ac:dyDescent="0.3">
      <c r="A1005" s="1"/>
      <c r="B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</row>
    <row r="1006" spans="1:24" ht="15.75" customHeight="1" x14ac:dyDescent="0.3">
      <c r="A1006" s="1"/>
      <c r="B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</row>
    <row r="1007" spans="1:24" ht="15.75" customHeight="1" x14ac:dyDescent="0.3">
      <c r="A1007" s="1"/>
      <c r="B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</row>
    <row r="1008" spans="1:24" ht="15.75" customHeight="1" x14ac:dyDescent="0.3">
      <c r="A1008" s="1"/>
      <c r="B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</row>
    <row r="1009" spans="1:24" ht="15.75" customHeight="1" x14ac:dyDescent="0.3">
      <c r="A1009" s="1"/>
      <c r="B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</row>
    <row r="1010" spans="1:24" ht="15.75" customHeight="1" x14ac:dyDescent="0.3">
      <c r="A1010" s="1"/>
      <c r="B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</row>
    <row r="1011" spans="1:24" ht="15.75" customHeight="1" x14ac:dyDescent="0.3">
      <c r="A1011" s="1"/>
      <c r="B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</row>
    <row r="1012" spans="1:24" ht="15" customHeight="1" x14ac:dyDescent="0.3">
      <c r="B1012" s="1"/>
      <c r="E1012" s="1"/>
    </row>
    <row r="1013" spans="1:24" ht="15" customHeight="1" x14ac:dyDescent="0.3">
      <c r="B1013" s="1"/>
      <c r="E1013" s="1"/>
    </row>
    <row r="1014" spans="1:24" ht="15" customHeight="1" x14ac:dyDescent="0.3">
      <c r="B1014" s="1"/>
    </row>
    <row r="1015" spans="1:24" ht="15" customHeight="1" x14ac:dyDescent="0.3">
      <c r="B1015" s="1"/>
    </row>
  </sheetData>
  <mergeCells count="1">
    <mergeCell ref="B1:E1"/>
  </mergeCells>
  <pageMargins left="0.7" right="0.7" top="0.75" bottom="0.75" header="0" footer="0"/>
  <pageSetup paperSize="9" scale="65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29"/>
  <sheetViews>
    <sheetView workbookViewId="0">
      <selection activeCell="M4" sqref="M4:M27"/>
    </sheetView>
  </sheetViews>
  <sheetFormatPr defaultRowHeight="14.4" x14ac:dyDescent="0.3"/>
  <cols>
    <col min="1" max="1" width="34.88671875" customWidth="1"/>
    <col min="3" max="3" width="11" customWidth="1"/>
    <col min="4" max="4" width="12" customWidth="1"/>
    <col min="6" max="6" width="34.5546875" customWidth="1"/>
  </cols>
  <sheetData>
    <row r="4" spans="1:13" x14ac:dyDescent="0.3">
      <c r="A4" t="s">
        <v>9</v>
      </c>
      <c r="B4" t="s">
        <v>11</v>
      </c>
      <c r="C4" t="s">
        <v>12</v>
      </c>
      <c r="D4" t="s">
        <v>13</v>
      </c>
      <c r="E4" t="s">
        <v>28</v>
      </c>
      <c r="F4" t="s">
        <v>37</v>
      </c>
      <c r="L4">
        <v>10350.86</v>
      </c>
      <c r="M4" s="16">
        <v>10350.86</v>
      </c>
    </row>
    <row r="5" spans="1:13" x14ac:dyDescent="0.3">
      <c r="A5" t="s">
        <v>10</v>
      </c>
      <c r="B5">
        <v>1</v>
      </c>
      <c r="C5">
        <v>50000</v>
      </c>
      <c r="D5">
        <f>C5*30.02/100</f>
        <v>15010</v>
      </c>
      <c r="E5">
        <f>C5+D5</f>
        <v>65010</v>
      </c>
      <c r="L5">
        <v>10528.41</v>
      </c>
      <c r="M5" s="16">
        <v>10528.41</v>
      </c>
    </row>
    <row r="6" spans="1:13" x14ac:dyDescent="0.3">
      <c r="A6" t="s">
        <v>14</v>
      </c>
      <c r="B6">
        <v>2</v>
      </c>
      <c r="C6">
        <v>20000</v>
      </c>
      <c r="D6" s="14">
        <f t="shared" ref="D6:D10" si="0">C6*30.02/100</f>
        <v>6004</v>
      </c>
      <c r="E6" s="14">
        <f t="shared" ref="E6:E10" si="1">C6+D6</f>
        <v>26004</v>
      </c>
      <c r="L6">
        <v>10350.86</v>
      </c>
      <c r="M6" s="16">
        <v>10350.86</v>
      </c>
    </row>
    <row r="7" spans="1:13" x14ac:dyDescent="0.3">
      <c r="A7" t="s">
        <v>15</v>
      </c>
      <c r="B7">
        <v>2</v>
      </c>
      <c r="C7">
        <v>34000</v>
      </c>
      <c r="D7" s="14">
        <f t="shared" si="0"/>
        <v>10206.799999999999</v>
      </c>
      <c r="E7" s="14">
        <f t="shared" si="1"/>
        <v>44206.8</v>
      </c>
      <c r="L7">
        <v>10528.41</v>
      </c>
      <c r="M7" s="16">
        <v>10528.41</v>
      </c>
    </row>
    <row r="8" spans="1:13" x14ac:dyDescent="0.3">
      <c r="A8" t="s">
        <v>16</v>
      </c>
      <c r="B8">
        <v>1</v>
      </c>
      <c r="C8">
        <v>20000</v>
      </c>
      <c r="D8" s="14">
        <f t="shared" si="0"/>
        <v>6004</v>
      </c>
      <c r="E8" s="14">
        <f t="shared" si="1"/>
        <v>26004</v>
      </c>
      <c r="L8" t="s">
        <v>57</v>
      </c>
      <c r="M8" s="16">
        <v>10350.86</v>
      </c>
    </row>
    <row r="9" spans="1:13" x14ac:dyDescent="0.3">
      <c r="A9" t="s">
        <v>17</v>
      </c>
      <c r="B9">
        <v>1</v>
      </c>
      <c r="C9">
        <v>20000</v>
      </c>
      <c r="D9" s="14">
        <f t="shared" si="0"/>
        <v>6004</v>
      </c>
      <c r="E9" s="14">
        <f t="shared" si="1"/>
        <v>26004</v>
      </c>
      <c r="L9" t="s">
        <v>58</v>
      </c>
      <c r="M9" s="16">
        <v>10528.41</v>
      </c>
    </row>
    <row r="10" spans="1:13" x14ac:dyDescent="0.3">
      <c r="A10" t="s">
        <v>18</v>
      </c>
      <c r="B10">
        <v>1</v>
      </c>
      <c r="C10">
        <v>5900</v>
      </c>
      <c r="D10" s="14">
        <f t="shared" si="0"/>
        <v>1771.18</v>
      </c>
      <c r="E10" s="14">
        <f t="shared" si="1"/>
        <v>7671.18</v>
      </c>
      <c r="L10" t="s">
        <v>57</v>
      </c>
      <c r="M10" s="16">
        <v>10350.86</v>
      </c>
    </row>
    <row r="11" spans="1:13" x14ac:dyDescent="0.3">
      <c r="L11" t="s">
        <v>58</v>
      </c>
      <c r="M11" s="16">
        <v>10528.41</v>
      </c>
    </row>
    <row r="12" spans="1:13" x14ac:dyDescent="0.3">
      <c r="A12" t="s">
        <v>19</v>
      </c>
      <c r="L12" t="s">
        <v>58</v>
      </c>
      <c r="M12" s="16">
        <v>10528.41</v>
      </c>
    </row>
    <row r="13" spans="1:13" x14ac:dyDescent="0.3">
      <c r="A13" t="s">
        <v>20</v>
      </c>
      <c r="C13">
        <v>110000</v>
      </c>
      <c r="E13">
        <f>C13</f>
        <v>110000</v>
      </c>
      <c r="L13" t="s">
        <v>57</v>
      </c>
      <c r="M13" s="16">
        <v>10350.86</v>
      </c>
    </row>
    <row r="14" spans="1:13" x14ac:dyDescent="0.3">
      <c r="A14" t="s">
        <v>21</v>
      </c>
      <c r="C14">
        <v>30000</v>
      </c>
      <c r="E14" s="14">
        <f t="shared" ref="E14:E28" si="2">C14</f>
        <v>30000</v>
      </c>
      <c r="L14" t="s">
        <v>58</v>
      </c>
      <c r="M14" s="16">
        <v>10528.41</v>
      </c>
    </row>
    <row r="15" spans="1:13" x14ac:dyDescent="0.3">
      <c r="A15" t="s">
        <v>22</v>
      </c>
      <c r="C15">
        <v>10500</v>
      </c>
      <c r="E15" s="14">
        <f t="shared" si="2"/>
        <v>10500</v>
      </c>
      <c r="L15" t="s">
        <v>57</v>
      </c>
      <c r="M15" s="16">
        <v>10350.86</v>
      </c>
    </row>
    <row r="16" spans="1:13" x14ac:dyDescent="0.3">
      <c r="A16" t="s">
        <v>23</v>
      </c>
      <c r="C16">
        <v>11900</v>
      </c>
      <c r="E16" s="14">
        <f t="shared" si="2"/>
        <v>11900</v>
      </c>
      <c r="L16" t="s">
        <v>59</v>
      </c>
      <c r="M16" s="16">
        <v>10347.49</v>
      </c>
    </row>
    <row r="17" spans="1:13" x14ac:dyDescent="0.3">
      <c r="A17" t="s">
        <v>24</v>
      </c>
      <c r="C17">
        <v>20879.27</v>
      </c>
      <c r="E17" s="14">
        <f t="shared" si="2"/>
        <v>20879.27</v>
      </c>
      <c r="L17" t="s">
        <v>60</v>
      </c>
      <c r="M17" s="16">
        <v>10164.959999999999</v>
      </c>
    </row>
    <row r="18" spans="1:13" x14ac:dyDescent="0.3">
      <c r="A18" t="s">
        <v>25</v>
      </c>
      <c r="C18">
        <v>19032.32</v>
      </c>
      <c r="E18" s="14">
        <f t="shared" si="2"/>
        <v>19032.32</v>
      </c>
      <c r="L18" t="s">
        <v>61</v>
      </c>
      <c r="M18" s="16">
        <v>10289.59</v>
      </c>
    </row>
    <row r="19" spans="1:13" x14ac:dyDescent="0.3">
      <c r="A19" t="s">
        <v>26</v>
      </c>
      <c r="C19">
        <v>40000</v>
      </c>
      <c r="E19" s="14">
        <f t="shared" si="2"/>
        <v>40000</v>
      </c>
      <c r="L19" t="s">
        <v>62</v>
      </c>
      <c r="M19" s="16">
        <v>10474.25</v>
      </c>
    </row>
    <row r="20" spans="1:13" x14ac:dyDescent="0.3">
      <c r="A20" t="s">
        <v>27</v>
      </c>
      <c r="C20">
        <v>1900</v>
      </c>
      <c r="E20" s="14">
        <f t="shared" si="2"/>
        <v>1900</v>
      </c>
      <c r="L20" t="s">
        <v>63</v>
      </c>
      <c r="M20" s="16">
        <v>10474.42</v>
      </c>
    </row>
    <row r="21" spans="1:13" x14ac:dyDescent="0.3">
      <c r="A21" t="s">
        <v>29</v>
      </c>
      <c r="C21">
        <v>25000</v>
      </c>
      <c r="E21">
        <f t="shared" si="2"/>
        <v>25000</v>
      </c>
      <c r="L21" t="s">
        <v>64</v>
      </c>
      <c r="M21" s="16">
        <v>10289.41</v>
      </c>
    </row>
    <row r="22" spans="1:13" x14ac:dyDescent="0.3">
      <c r="A22" t="s">
        <v>30</v>
      </c>
      <c r="C22">
        <v>1000</v>
      </c>
      <c r="E22">
        <f t="shared" si="2"/>
        <v>1000</v>
      </c>
      <c r="L22" t="s">
        <v>62</v>
      </c>
      <c r="M22" s="16">
        <v>10474.25</v>
      </c>
    </row>
    <row r="23" spans="1:13" x14ac:dyDescent="0.3">
      <c r="A23" t="s">
        <v>31</v>
      </c>
      <c r="C23">
        <v>100000</v>
      </c>
      <c r="E23">
        <f t="shared" si="2"/>
        <v>100000</v>
      </c>
      <c r="L23" t="s">
        <v>61</v>
      </c>
      <c r="M23" s="16">
        <v>10289.59</v>
      </c>
    </row>
    <row r="24" spans="1:13" x14ac:dyDescent="0.3">
      <c r="A24" t="s">
        <v>32</v>
      </c>
      <c r="C24">
        <v>10000</v>
      </c>
      <c r="E24">
        <f t="shared" si="2"/>
        <v>10000</v>
      </c>
      <c r="L24" t="s">
        <v>62</v>
      </c>
      <c r="M24" s="16">
        <v>10474.25</v>
      </c>
    </row>
    <row r="25" spans="1:13" x14ac:dyDescent="0.3">
      <c r="A25" t="s">
        <v>33</v>
      </c>
      <c r="C25">
        <v>2450</v>
      </c>
      <c r="E25">
        <f t="shared" si="2"/>
        <v>2450</v>
      </c>
      <c r="L25" t="s">
        <v>61</v>
      </c>
      <c r="M25" s="16">
        <v>10289.59</v>
      </c>
    </row>
    <row r="26" spans="1:13" x14ac:dyDescent="0.3">
      <c r="A26" t="s">
        <v>34</v>
      </c>
      <c r="C26">
        <v>2000</v>
      </c>
      <c r="E26">
        <f t="shared" si="2"/>
        <v>2000</v>
      </c>
      <c r="L26" t="s">
        <v>62</v>
      </c>
      <c r="M26" s="16">
        <v>10474.25</v>
      </c>
    </row>
    <row r="27" spans="1:13" x14ac:dyDescent="0.3">
      <c r="A27" t="s">
        <v>35</v>
      </c>
      <c r="C27">
        <v>1990</v>
      </c>
      <c r="E27">
        <f t="shared" si="2"/>
        <v>1990</v>
      </c>
      <c r="L27" t="s">
        <v>61</v>
      </c>
      <c r="M27" s="16">
        <v>10289.59</v>
      </c>
    </row>
    <row r="28" spans="1:13" x14ac:dyDescent="0.3">
      <c r="A28" t="s">
        <v>36</v>
      </c>
      <c r="C28">
        <v>53500</v>
      </c>
      <c r="E28">
        <f t="shared" si="2"/>
        <v>53500</v>
      </c>
    </row>
    <row r="29" spans="1:13" x14ac:dyDescent="0.3">
      <c r="F29">
        <v>650000</v>
      </c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Фин План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srazliv</cp:lastModifiedBy>
  <cp:lastPrinted>2020-02-27T16:55:39Z</cp:lastPrinted>
  <dcterms:modified xsi:type="dcterms:W3CDTF">2020-06-09T10:30:24Z</dcterms:modified>
</cp:coreProperties>
</file>